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R:\2021-2022\Manager Revenue\Proposed tarrifs 2023\"/>
    </mc:Choice>
  </mc:AlternateContent>
  <xr:revisionPtr revIDLastSave="0" documentId="8_{7DA219AC-1313-499A-A2E7-23BFAB49F6D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3" sheetId="3" r:id="rId1"/>
  </sheets>
  <definedNames>
    <definedName name="_xlnm.Print_Area" localSheetId="0">Sheet3!$A$1:$O$166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66" i="3" l="1"/>
  <c r="O165" i="3"/>
  <c r="O164" i="3"/>
  <c r="O163" i="3"/>
  <c r="O159" i="3"/>
  <c r="O158" i="3"/>
  <c r="O157" i="3"/>
  <c r="O156" i="3"/>
  <c r="O155" i="3"/>
  <c r="O154" i="3"/>
  <c r="O153" i="3"/>
  <c r="O149" i="3"/>
  <c r="O148" i="3"/>
  <c r="O147" i="3"/>
  <c r="O146" i="3"/>
  <c r="O145" i="3"/>
  <c r="O144" i="3"/>
  <c r="O143" i="3"/>
  <c r="O142" i="3"/>
  <c r="O141" i="3"/>
  <c r="O140" i="3"/>
  <c r="O137" i="3"/>
  <c r="O136" i="3"/>
  <c r="O135" i="3"/>
  <c r="O134" i="3"/>
  <c r="O133" i="3"/>
  <c r="O132" i="3"/>
  <c r="O128" i="3"/>
  <c r="O127" i="3"/>
  <c r="O126" i="3"/>
  <c r="O125" i="3"/>
  <c r="O124" i="3"/>
  <c r="O123" i="3"/>
  <c r="O122" i="3"/>
  <c r="O121" i="3"/>
  <c r="O120" i="3"/>
  <c r="O113" i="3"/>
  <c r="O112" i="3"/>
  <c r="O111" i="3"/>
  <c r="O110" i="3"/>
  <c r="O109" i="3"/>
  <c r="O108" i="3"/>
  <c r="O107" i="3"/>
  <c r="O106" i="3"/>
  <c r="O105" i="3"/>
  <c r="O104" i="3"/>
  <c r="O103" i="3"/>
  <c r="O102" i="3"/>
  <c r="O101" i="3"/>
  <c r="O100" i="3"/>
  <c r="O99" i="3"/>
  <c r="O86" i="3"/>
  <c r="O85" i="3"/>
  <c r="O84" i="3"/>
  <c r="O83" i="3"/>
  <c r="O82" i="3"/>
  <c r="O81" i="3"/>
  <c r="O80" i="3"/>
  <c r="O79" i="3"/>
  <c r="O78" i="3"/>
  <c r="O77" i="3"/>
  <c r="O76" i="3"/>
  <c r="O75" i="3"/>
  <c r="O74" i="3"/>
  <c r="O73" i="3"/>
  <c r="O72" i="3"/>
  <c r="O71" i="3"/>
  <c r="O70" i="3"/>
  <c r="O69" i="3"/>
  <c r="O68" i="3"/>
  <c r="O62" i="3"/>
  <c r="O61" i="3"/>
  <c r="O59" i="3"/>
  <c r="O54" i="3"/>
  <c r="O52" i="3"/>
  <c r="O51" i="3"/>
  <c r="O50" i="3"/>
  <c r="O49" i="3"/>
  <c r="O48" i="3"/>
  <c r="O44" i="3"/>
  <c r="O43" i="3"/>
  <c r="O42" i="3"/>
  <c r="O41" i="3"/>
  <c r="O37" i="3"/>
  <c r="O35" i="3"/>
  <c r="O34" i="3"/>
  <c r="O33" i="3"/>
  <c r="O32" i="3"/>
  <c r="O31" i="3"/>
  <c r="O26" i="3"/>
  <c r="O25" i="3"/>
  <c r="O24" i="3"/>
  <c r="O97" i="3"/>
  <c r="O119" i="3" s="1"/>
  <c r="O131" i="3" s="1"/>
  <c r="O139" i="3" s="1"/>
  <c r="O152" i="3" s="1"/>
  <c r="O162" i="3" s="1"/>
  <c r="N24" i="3"/>
  <c r="N164" i="3"/>
  <c r="N165" i="3"/>
  <c r="N166" i="3"/>
  <c r="N163" i="3"/>
  <c r="N154" i="3"/>
  <c r="N155" i="3"/>
  <c r="N156" i="3"/>
  <c r="N157" i="3"/>
  <c r="N158" i="3"/>
  <c r="N159" i="3"/>
  <c r="N153" i="3"/>
  <c r="N140" i="3"/>
  <c r="N141" i="3"/>
  <c r="N142" i="3"/>
  <c r="N143" i="3"/>
  <c r="N145" i="3"/>
  <c r="N146" i="3"/>
  <c r="N147" i="3"/>
  <c r="N148" i="3"/>
  <c r="N144" i="3"/>
  <c r="N135" i="3"/>
  <c r="N132" i="3"/>
  <c r="N121" i="3"/>
  <c r="N122" i="3"/>
  <c r="N123" i="3"/>
  <c r="N124" i="3"/>
  <c r="N125" i="3"/>
  <c r="N126" i="3"/>
  <c r="N127" i="3"/>
  <c r="N128" i="3"/>
  <c r="N120" i="3"/>
  <c r="N104" i="3"/>
  <c r="N105" i="3"/>
  <c r="N106" i="3"/>
  <c r="N107" i="3"/>
  <c r="N108" i="3"/>
  <c r="N109" i="3"/>
  <c r="N110" i="3"/>
  <c r="N111" i="3"/>
  <c r="N112" i="3"/>
  <c r="N113" i="3"/>
  <c r="N100" i="3"/>
  <c r="N101" i="3"/>
  <c r="N102" i="3"/>
  <c r="N103" i="3"/>
  <c r="N99" i="3"/>
  <c r="N89" i="3"/>
  <c r="N97" i="3" s="1"/>
  <c r="N119" i="3" s="1"/>
  <c r="N131" i="3" s="1"/>
  <c r="N139" i="3" s="1"/>
  <c r="N152" i="3" s="1"/>
  <c r="N162" i="3" s="1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68" i="3"/>
  <c r="N62" i="3"/>
  <c r="N63" i="3"/>
  <c r="O63" i="3" s="1"/>
  <c r="N42" i="3"/>
  <c r="N43" i="3"/>
  <c r="N49" i="3"/>
  <c r="N50" i="3"/>
  <c r="N51" i="3"/>
  <c r="N54" i="3"/>
  <c r="N41" i="3"/>
  <c r="N25" i="3"/>
  <c r="N26" i="3"/>
  <c r="N32" i="3"/>
  <c r="N33" i="3"/>
  <c r="N34" i="3"/>
  <c r="N37" i="3"/>
  <c r="P155" i="3" l="1"/>
  <c r="P154" i="3"/>
  <c r="P148" i="3"/>
  <c r="P147" i="3"/>
  <c r="P146" i="3"/>
  <c r="P143" i="3"/>
  <c r="P142" i="3"/>
  <c r="P141" i="3"/>
  <c r="P140" i="3"/>
  <c r="P126" i="3"/>
  <c r="P111" i="3"/>
  <c r="P84" i="3"/>
  <c r="P85" i="3"/>
  <c r="P86" i="3"/>
  <c r="P78" i="3"/>
  <c r="M137" i="3" l="1"/>
  <c r="P137" i="3" s="1"/>
  <c r="M136" i="3"/>
  <c r="P136" i="3" s="1"/>
  <c r="M134" i="3"/>
  <c r="P134" i="3" s="1"/>
  <c r="M133" i="3"/>
  <c r="P133" i="3" s="1"/>
  <c r="M89" i="3"/>
  <c r="M97" i="3" s="1"/>
  <c r="M119" i="3" s="1"/>
  <c r="M131" i="3" s="1"/>
  <c r="M139" i="3" s="1"/>
  <c r="M152" i="3" s="1"/>
  <c r="M162" i="3" s="1"/>
  <c r="M69" i="3"/>
  <c r="P69" i="3" l="1"/>
  <c r="N69" i="3"/>
  <c r="M36" i="3"/>
  <c r="P36" i="3" l="1"/>
  <c r="N36" i="3"/>
  <c r="O36" i="3" s="1"/>
  <c r="L164" i="3"/>
  <c r="P164" i="3" s="1"/>
  <c r="L165" i="3"/>
  <c r="P165" i="3" s="1"/>
  <c r="L166" i="3"/>
  <c r="P166" i="3" s="1"/>
  <c r="L163" i="3"/>
  <c r="P163" i="3" s="1"/>
  <c r="L156" i="3"/>
  <c r="P156" i="3" s="1"/>
  <c r="L157" i="3"/>
  <c r="P157" i="3" s="1"/>
  <c r="L158" i="3"/>
  <c r="P158" i="3" s="1"/>
  <c r="L159" i="3"/>
  <c r="P159" i="3" s="1"/>
  <c r="L153" i="3"/>
  <c r="P153" i="3" s="1"/>
  <c r="L149" i="3"/>
  <c r="M149" i="3" s="1"/>
  <c r="L145" i="3"/>
  <c r="P145" i="3" s="1"/>
  <c r="L144" i="3"/>
  <c r="P144" i="3" s="1"/>
  <c r="L135" i="3"/>
  <c r="P135" i="3" s="1"/>
  <c r="L132" i="3"/>
  <c r="P132" i="3" s="1"/>
  <c r="L121" i="3"/>
  <c r="P121" i="3" s="1"/>
  <c r="L122" i="3"/>
  <c r="P122" i="3" s="1"/>
  <c r="L123" i="3"/>
  <c r="P123" i="3" s="1"/>
  <c r="L124" i="3"/>
  <c r="P124" i="3" s="1"/>
  <c r="L125" i="3"/>
  <c r="P125" i="3" s="1"/>
  <c r="L127" i="3"/>
  <c r="P127" i="3" s="1"/>
  <c r="L128" i="3"/>
  <c r="P128" i="3" s="1"/>
  <c r="L120" i="3"/>
  <c r="P120" i="3" s="1"/>
  <c r="I121" i="3"/>
  <c r="I122" i="3"/>
  <c r="I123" i="3"/>
  <c r="I124" i="3"/>
  <c r="I125" i="3"/>
  <c r="I127" i="3"/>
  <c r="I128" i="3"/>
  <c r="I120" i="3"/>
  <c r="L112" i="3"/>
  <c r="P112" i="3" s="1"/>
  <c r="L113" i="3"/>
  <c r="P113" i="3" s="1"/>
  <c r="L107" i="3"/>
  <c r="P107" i="3" s="1"/>
  <c r="L108" i="3"/>
  <c r="P108" i="3" s="1"/>
  <c r="L109" i="3"/>
  <c r="P109" i="3" s="1"/>
  <c r="L110" i="3"/>
  <c r="P110" i="3" s="1"/>
  <c r="L106" i="3"/>
  <c r="P106" i="3" s="1"/>
  <c r="L100" i="3"/>
  <c r="P100" i="3" s="1"/>
  <c r="L101" i="3"/>
  <c r="P101" i="3" s="1"/>
  <c r="L102" i="3"/>
  <c r="P102" i="3" s="1"/>
  <c r="L103" i="3"/>
  <c r="P103" i="3" s="1"/>
  <c r="L99" i="3"/>
  <c r="P99" i="3" s="1"/>
  <c r="L71" i="3"/>
  <c r="P71" i="3" s="1"/>
  <c r="L72" i="3"/>
  <c r="P72" i="3" s="1"/>
  <c r="L73" i="3"/>
  <c r="P73" i="3" s="1"/>
  <c r="L74" i="3"/>
  <c r="P74" i="3" s="1"/>
  <c r="L75" i="3"/>
  <c r="P75" i="3" s="1"/>
  <c r="L76" i="3"/>
  <c r="P76" i="3" s="1"/>
  <c r="L77" i="3"/>
  <c r="P77" i="3" s="1"/>
  <c r="L79" i="3"/>
  <c r="P79" i="3" s="1"/>
  <c r="L80" i="3"/>
  <c r="P80" i="3" s="1"/>
  <c r="L81" i="3"/>
  <c r="P81" i="3" s="1"/>
  <c r="L82" i="3"/>
  <c r="P82" i="3" s="1"/>
  <c r="L83" i="3"/>
  <c r="P83" i="3" s="1"/>
  <c r="L70" i="3"/>
  <c r="M70" i="3" s="1"/>
  <c r="L68" i="3"/>
  <c r="P68" i="3" s="1"/>
  <c r="L60" i="3"/>
  <c r="M60" i="3" s="1"/>
  <c r="L61" i="3"/>
  <c r="M61" i="3" s="1"/>
  <c r="L62" i="3"/>
  <c r="P62" i="3" s="1"/>
  <c r="L59" i="3"/>
  <c r="M59" i="3" s="1"/>
  <c r="L53" i="3"/>
  <c r="M53" i="3" s="1"/>
  <c r="L54" i="3"/>
  <c r="P54" i="3" s="1"/>
  <c r="L42" i="3"/>
  <c r="P42" i="3" s="1"/>
  <c r="L43" i="3"/>
  <c r="P43" i="3" s="1"/>
  <c r="L44" i="3"/>
  <c r="M44" i="3" s="1"/>
  <c r="L45" i="3"/>
  <c r="M45" i="3" s="1"/>
  <c r="L46" i="3"/>
  <c r="M46" i="3" s="1"/>
  <c r="L47" i="3"/>
  <c r="M47" i="3" s="1"/>
  <c r="L48" i="3"/>
  <c r="M48" i="3" s="1"/>
  <c r="L49" i="3"/>
  <c r="P49" i="3" s="1"/>
  <c r="L50" i="3"/>
  <c r="P50" i="3" s="1"/>
  <c r="L51" i="3"/>
  <c r="P51" i="3" s="1"/>
  <c r="L52" i="3"/>
  <c r="M52" i="3" s="1"/>
  <c r="L41" i="3"/>
  <c r="P41" i="3" s="1"/>
  <c r="L25" i="3"/>
  <c r="P25" i="3" s="1"/>
  <c r="L26" i="3"/>
  <c r="P26" i="3" s="1"/>
  <c r="L27" i="3"/>
  <c r="M27" i="3" s="1"/>
  <c r="L28" i="3"/>
  <c r="M28" i="3" s="1"/>
  <c r="L29" i="3"/>
  <c r="M29" i="3" s="1"/>
  <c r="L30" i="3"/>
  <c r="M30" i="3" s="1"/>
  <c r="L31" i="3"/>
  <c r="M31" i="3" s="1"/>
  <c r="L32" i="3"/>
  <c r="P32" i="3" s="1"/>
  <c r="L33" i="3"/>
  <c r="P33" i="3" s="1"/>
  <c r="L34" i="3"/>
  <c r="P34" i="3" s="1"/>
  <c r="L35" i="3"/>
  <c r="M35" i="3" s="1"/>
  <c r="L37" i="3"/>
  <c r="P37" i="3" s="1"/>
  <c r="L24" i="3"/>
  <c r="P24" i="3" s="1"/>
  <c r="P28" i="3" l="1"/>
  <c r="N28" i="3"/>
  <c r="O28" i="3" s="1"/>
  <c r="P35" i="3"/>
  <c r="N35" i="3"/>
  <c r="P27" i="3"/>
  <c r="N27" i="3"/>
  <c r="O27" i="3" s="1"/>
  <c r="P48" i="3"/>
  <c r="N48" i="3"/>
  <c r="P53" i="3"/>
  <c r="N53" i="3"/>
  <c r="O53" i="3" s="1"/>
  <c r="P59" i="3"/>
  <c r="N59" i="3"/>
  <c r="P47" i="3"/>
  <c r="N47" i="3"/>
  <c r="O47" i="3" s="1"/>
  <c r="P149" i="3"/>
  <c r="N149" i="3"/>
  <c r="P61" i="3"/>
  <c r="N61" i="3"/>
  <c r="P31" i="3"/>
  <c r="N31" i="3"/>
  <c r="P52" i="3"/>
  <c r="N52" i="3"/>
  <c r="P44" i="3"/>
  <c r="N44" i="3"/>
  <c r="P60" i="3"/>
  <c r="N60" i="3"/>
  <c r="O60" i="3" s="1"/>
  <c r="P46" i="3"/>
  <c r="N46" i="3"/>
  <c r="O46" i="3" s="1"/>
  <c r="P45" i="3"/>
  <c r="N45" i="3"/>
  <c r="O45" i="3" s="1"/>
  <c r="P30" i="3"/>
  <c r="N30" i="3"/>
  <c r="O30" i="3" s="1"/>
  <c r="P29" i="3"/>
  <c r="N29" i="3"/>
  <c r="O29" i="3" s="1"/>
  <c r="P70" i="3"/>
  <c r="N70" i="3"/>
  <c r="L89" i="3"/>
  <c r="L97" i="3" s="1"/>
  <c r="L119" i="3" s="1"/>
  <c r="K89" i="3"/>
  <c r="K97" i="3" s="1"/>
  <c r="K119" i="3" s="1"/>
  <c r="K131" i="3" l="1"/>
  <c r="K139" i="3" s="1"/>
  <c r="K152" i="3" s="1"/>
  <c r="K162" i="3" s="1"/>
  <c r="G119" i="3"/>
  <c r="L131" i="3"/>
  <c r="L139" i="3" s="1"/>
  <c r="L152" i="3" s="1"/>
  <c r="L162" i="3" s="1"/>
  <c r="I119" i="3"/>
  <c r="H129" i="3"/>
  <c r="H127" i="3"/>
  <c r="H124" i="3"/>
  <c r="H123" i="3"/>
  <c r="H122" i="3"/>
  <c r="H121" i="3"/>
  <c r="H120" i="3"/>
</calcChain>
</file>

<file path=xl/sharedStrings.xml><?xml version="1.0" encoding="utf-8"?>
<sst xmlns="http://schemas.openxmlformats.org/spreadsheetml/2006/main" count="176" uniqueCount="138">
  <si>
    <t>1. MARBLE HALL TOWN HALL AND OTHER COMMUNITY HALLS</t>
  </si>
  <si>
    <t xml:space="preserve">         instruction, dancing lessons or other daily social interaction (per month)</t>
  </si>
  <si>
    <t>Description</t>
  </si>
  <si>
    <t>FREE</t>
  </si>
  <si>
    <t>MARBLE HALL</t>
  </si>
  <si>
    <t>EPHRAIM MOGALE LOCAL MUNICIPALITY</t>
  </si>
  <si>
    <t xml:space="preserve">SUNDRY TARRIFFS  </t>
  </si>
  <si>
    <t>CONTENTS</t>
  </si>
  <si>
    <t>Page</t>
  </si>
  <si>
    <t>Item</t>
  </si>
  <si>
    <t>Marble Hall Town Halls</t>
  </si>
  <si>
    <t>Sports Fields</t>
  </si>
  <si>
    <t>Town Planning</t>
  </si>
  <si>
    <t>Other Charges</t>
  </si>
  <si>
    <t>Posters &amp; Adevrtisements</t>
  </si>
  <si>
    <t>Library</t>
  </si>
  <si>
    <t>Cemetry</t>
  </si>
  <si>
    <t>Traffic Sevices</t>
  </si>
  <si>
    <t>Hall Rentals</t>
  </si>
  <si>
    <t>Sports Field (Stadia)</t>
  </si>
  <si>
    <t>1.1.1 Refundeable Deposit</t>
  </si>
  <si>
    <t>Residential</t>
  </si>
  <si>
    <t>Business</t>
  </si>
  <si>
    <t>1.2.1 Refundeable Deposit</t>
  </si>
  <si>
    <t>1.2.2 Rental Per Single Game</t>
  </si>
  <si>
    <t>1.2.4 Rental for Social/special events</t>
  </si>
  <si>
    <t>1.2.3 Rental Per Game (tournament)</t>
  </si>
  <si>
    <t>Contract Values Between</t>
  </si>
  <si>
    <t>R 30 000.00 to R 200 000.00</t>
  </si>
  <si>
    <t>R 200 001.00 to R 1 000 000.00</t>
  </si>
  <si>
    <t>R 1000 001.00 to R 5 000 000.00</t>
  </si>
  <si>
    <t>R 5000 001.00 and above</t>
  </si>
  <si>
    <t>Motor Grader</t>
  </si>
  <si>
    <t>TLB</t>
  </si>
  <si>
    <t xml:space="preserve">Tipper Truck </t>
  </si>
  <si>
    <t xml:space="preserve">Bomag Roller </t>
  </si>
  <si>
    <t>2-3</t>
  </si>
  <si>
    <t>5</t>
  </si>
  <si>
    <t>Hiring of Equipment</t>
  </si>
  <si>
    <t xml:space="preserve">Credit Control, Supply Chain and Deposit </t>
  </si>
  <si>
    <t>Hiring of Service delivery equipment( all services are charged per hour)</t>
  </si>
  <si>
    <t>NB: ALL TARIFFS INCLUDE VAT</t>
  </si>
  <si>
    <t>Current Tariff
2016/17</t>
  </si>
  <si>
    <t>2. OTHER CHARGES</t>
  </si>
  <si>
    <t>2.1 Address list</t>
  </si>
  <si>
    <t>2.2 R/D Cheque / ACB Fee</t>
  </si>
  <si>
    <t>2.4 Address Search</t>
  </si>
  <si>
    <t>2.5 Information for Clearance Certificate</t>
  </si>
  <si>
    <t>2.6 Clearance Certificate</t>
  </si>
  <si>
    <t>2.7 Cutting of Grass - (Vacant Stands) per m²</t>
  </si>
  <si>
    <t>2.9 Health inspection where a notice is served to effect corrective measures</t>
  </si>
  <si>
    <t>2.10 Photostats copies &amp; Related services</t>
  </si>
  <si>
    <t>2.10.1 A4</t>
  </si>
  <si>
    <t>2.10.2 A3</t>
  </si>
  <si>
    <t>2.10.3 Plain A4</t>
  </si>
  <si>
    <t>2.10.4 Plain A3</t>
  </si>
  <si>
    <t>2.10.5 Sending or Receiving of faxes (per A4 Page)</t>
  </si>
  <si>
    <t>3.1 Estate Agents</t>
  </si>
  <si>
    <t>3.2 Other persons / organizations</t>
  </si>
  <si>
    <t>3.3 Poster removal fee (per poster)</t>
  </si>
  <si>
    <t>3.4 Poster display fee (per poster per week or part thereof)</t>
  </si>
  <si>
    <t>4. LIBRARY</t>
  </si>
  <si>
    <t>4.1 Membership fee yearly</t>
  </si>
  <si>
    <t>4.1.1 Per household</t>
  </si>
  <si>
    <t>4.1.2 Children over 15 years</t>
  </si>
  <si>
    <t>4.1.3 Children under 15 years</t>
  </si>
  <si>
    <t>4.1.4 Single Adults</t>
  </si>
  <si>
    <t>4.1.5 Pensioner</t>
  </si>
  <si>
    <t>4.2 Membership fee yearly outside marble hall town</t>
  </si>
  <si>
    <t>4.2.1 Per household</t>
  </si>
  <si>
    <t>4.2.2 Children</t>
  </si>
  <si>
    <t>4.2.3 Single Adults</t>
  </si>
  <si>
    <t>4.2.4 Pensioner</t>
  </si>
  <si>
    <t>4.2.5 Book Deposit Fee</t>
  </si>
  <si>
    <t>4.3 Sundry</t>
  </si>
  <si>
    <t>4.3.1 CD's (Annual)</t>
  </si>
  <si>
    <t>4.3.2 Magazines</t>
  </si>
  <si>
    <t>5. CEMETRY CHARGES</t>
  </si>
  <si>
    <t>5.1 Grave Adults</t>
  </si>
  <si>
    <t>5.2 Graves Children ( 0 to 12 years)</t>
  </si>
  <si>
    <t>5.3 Still Born</t>
  </si>
  <si>
    <t>5.4 For Placing Two</t>
  </si>
  <si>
    <t>5.5 Grave Plan</t>
  </si>
  <si>
    <t>5.6 Burial for Saturday and Public Holidays</t>
  </si>
  <si>
    <t>5.7 Indegents burial grave fees (Registered)</t>
  </si>
  <si>
    <t>5.8 Elandskraal/ Leeufontein/ Regae</t>
  </si>
  <si>
    <t>6. TRAFFIC SERVICES:</t>
  </si>
  <si>
    <t>6.2 Use of Testing ground for the purpose of training of learner driver (Per month or
part thereof) charged Per Driving School/Instructor</t>
  </si>
  <si>
    <t>7.1 R/D Cheque (as Per Bank Charge plus 6%)</t>
  </si>
  <si>
    <t>7.2 Connection Fee (ALL)</t>
  </si>
  <si>
    <t>7.3 Consumer Deposits</t>
  </si>
  <si>
    <t>7.3.1 Coventional &amp; Refuse</t>
  </si>
  <si>
    <t>7.3.2 Prepaid &amp; Refuse</t>
  </si>
  <si>
    <t>8. SUPPLY CHAIN MANAGEMENT</t>
  </si>
  <si>
    <t>8.1 Vendor Registration form</t>
  </si>
  <si>
    <t>1.1.2 Rental per period from 8h00 - 24h00 for Town Hall (weekdays)</t>
  </si>
  <si>
    <t>OTHER HALLS</t>
  </si>
  <si>
    <t xml:space="preserve">Fixed price for  use profit motive event </t>
  </si>
  <si>
    <t>2.3 Valuation Roll Hardcopy R5 PER PAGE</t>
  </si>
  <si>
    <t>2.3 Valuation Roll  Electronic Format</t>
  </si>
  <si>
    <t>2.8 Minimum Charge per stand for cutting vacant stand on request</t>
  </si>
  <si>
    <t>3. POSTERS:</t>
  </si>
  <si>
    <t>6.1 Traffic officers assisting with regulating of traffic during races, sport processions or 
any other activities held on public roads - Per Traffic Officer Per Hour</t>
  </si>
  <si>
    <t>1.1.3 Rental per period from 8h00 - 24h00 for Town Hall (Saturday, Sunday and Public holidays)</t>
  </si>
  <si>
    <t>1.1.4 Change, postponement or cancellation of reservation</t>
  </si>
  <si>
    <t>1.1.5 Tables (if available, only if hall is rented) each (Deposit)</t>
  </si>
  <si>
    <t>1.1.6 Chairs (if available, only if hall is rented) each (Deposit)</t>
  </si>
  <si>
    <t xml:space="preserve">1.1.7 Hall rental- Renting the hall for regular use for the purpose of Aerobic </t>
  </si>
  <si>
    <t>1.1.8 Hall rental churches for religious purposes(per day)</t>
  </si>
  <si>
    <t>1.1.10 Hawker Stall (per month)</t>
  </si>
  <si>
    <t>1.1.11 Season/Ocassional Hawkers rates from outside the Municipality</t>
  </si>
  <si>
    <t>1.1.9 Hall rental  schools for scholastic purposes(per day)</t>
  </si>
  <si>
    <t>Wall of remembrance</t>
  </si>
  <si>
    <r>
      <t xml:space="preserve">7. </t>
    </r>
    <r>
      <rPr>
        <b/>
        <u/>
        <sz val="12"/>
        <rFont val="Times New Roman"/>
        <family val="1"/>
      </rPr>
      <t xml:space="preserve">CREDIT CONTROL </t>
    </r>
    <r>
      <rPr>
        <sz val="12"/>
        <rFont val="Times New Roman"/>
        <family val="1"/>
      </rPr>
      <t xml:space="preserve"> </t>
    </r>
  </si>
  <si>
    <r>
      <t>8.2</t>
    </r>
    <r>
      <rPr>
        <b/>
        <sz val="12"/>
        <rFont val="Times New Roman"/>
        <family val="1"/>
      </rPr>
      <t xml:space="preserve"> Non-refundable Fee</t>
    </r>
  </si>
  <si>
    <t>Main Hall (Maria Visagie)</t>
  </si>
  <si>
    <t>BURIAL OUTSIDE MARBLE HALL</t>
  </si>
  <si>
    <t>4.1.6 Indingents (must be registered)</t>
  </si>
  <si>
    <t>Fine- Stands not cleaned by the owners as per Tariff Policy</t>
  </si>
  <si>
    <t>Bank tariff +6% of the bank tariff%</t>
  </si>
  <si>
    <t xml:space="preserve">Refer to billboards tariffs  </t>
  </si>
  <si>
    <t xml:space="preserve"> Tariffs 2018/19</t>
  </si>
  <si>
    <t>Proposed 2019/2020</t>
  </si>
  <si>
    <t xml:space="preserve"> 2018/19 Tariffs</t>
  </si>
  <si>
    <t>Proposed 2019/2020 Tariffs</t>
  </si>
  <si>
    <t>Tariffs 2018/19</t>
  </si>
  <si>
    <t>Proposed 2020/2021</t>
  </si>
  <si>
    <t>2.11.1</t>
  </si>
  <si>
    <t>Proposed 2020/2021 Tariffs</t>
  </si>
  <si>
    <t>Proof of residence</t>
  </si>
  <si>
    <t>2.11.2</t>
  </si>
  <si>
    <t>Above 59 years old</t>
  </si>
  <si>
    <t>below 59 years old</t>
  </si>
  <si>
    <t>Proposed 2021/2022 Tariffs</t>
  </si>
  <si>
    <t>Proposed 2021/2022</t>
  </si>
  <si>
    <t>2022-2023</t>
  </si>
  <si>
    <t>Proposed 2022/2023</t>
  </si>
  <si>
    <t>Proposed 2022/2023 Tariffs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</si>
</sst>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_-;\-* #,##0_-;_-* &quot;-&quot;_-;_-@_-"/>
    <numFmt numFmtId="165" formatCode="_ * #,##0_ ;_ * \-#,##0_ ;_ * &quot;-&quot;_ ;_ @_ "/>
    <numFmt numFmtId="166" formatCode="_ * #,##0.00_ ;_ * \-#,##0.00_ ;_ * &quot;-&quot;??_ ;_ @_ "/>
    <numFmt numFmtId="167" formatCode="_ * #,##0_ ;_ * \-#,##0_ ;_ * &quot;-&quot;??_ ;_ 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2"/>
      <name val="Times New Roman"/>
      <family val="1"/>
    </font>
    <font>
      <sz val="11"/>
      <name val="Calibri"/>
      <family val="2"/>
      <scheme val="minor"/>
    </font>
    <font>
      <i/>
      <sz val="14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sz val="24"/>
      <name val="Times New Roman"/>
      <family val="1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0" fontId="2" fillId="4" borderId="0" applyNumberFormat="0" applyBorder="0" applyAlignment="0" applyProtection="0"/>
    <xf numFmtId="9" fontId="1" fillId="0" borderId="0" applyFont="0" applyFill="0" applyBorder="0" applyAlignment="0" applyProtection="0"/>
  </cellStyleXfs>
  <cellXfs count="171">
    <xf numFmtId="0" fontId="0" fillId="0" borderId="0" xfId="0"/>
    <xf numFmtId="0" fontId="3" fillId="5" borderId="0" xfId="0" applyFont="1" applyFill="1"/>
    <xf numFmtId="0" fontId="3" fillId="0" borderId="0" xfId="0" applyFont="1"/>
    <xf numFmtId="166" fontId="3" fillId="0" borderId="1" xfId="1" applyFont="1" applyBorder="1"/>
    <xf numFmtId="164" fontId="3" fillId="0" borderId="1" xfId="0" applyNumberFormat="1" applyFont="1" applyBorder="1"/>
    <xf numFmtId="3" fontId="4" fillId="0" borderId="1" xfId="0" applyNumberFormat="1" applyFont="1" applyBorder="1"/>
    <xf numFmtId="0" fontId="3" fillId="0" borderId="0" xfId="0" applyFont="1" applyAlignment="1">
      <alignment vertical="center"/>
    </xf>
    <xf numFmtId="0" fontId="5" fillId="0" borderId="1" xfId="0" applyFont="1" applyFill="1" applyBorder="1"/>
    <xf numFmtId="0" fontId="3" fillId="0" borderId="1" xfId="0" applyFont="1" applyBorder="1" applyAlignment="1"/>
    <xf numFmtId="0" fontId="4" fillId="0" borderId="1" xfId="0" applyFont="1" applyBorder="1" applyAlignment="1"/>
    <xf numFmtId="0" fontId="3" fillId="0" borderId="0" xfId="0" applyFont="1" applyFill="1"/>
    <xf numFmtId="4" fontId="4" fillId="0" borderId="0" xfId="0" applyNumberFormat="1" applyFont="1" applyFill="1"/>
    <xf numFmtId="0" fontId="6" fillId="0" borderId="1" xfId="0" applyFont="1" applyFill="1" applyBorder="1"/>
    <xf numFmtId="0" fontId="8" fillId="3" borderId="0" xfId="0" applyFont="1" applyFill="1" applyBorder="1" applyAlignment="1">
      <alignment horizontal="center"/>
    </xf>
    <xf numFmtId="0" fontId="6" fillId="3" borderId="1" xfId="0" applyFont="1" applyFill="1" applyBorder="1"/>
    <xf numFmtId="0" fontId="3" fillId="0" borderId="13" xfId="0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vertical="center"/>
    </xf>
    <xf numFmtId="43" fontId="3" fillId="0" borderId="0" xfId="0" applyNumberFormat="1" applyFont="1"/>
    <xf numFmtId="0" fontId="7" fillId="0" borderId="0" xfId="0" applyFont="1"/>
    <xf numFmtId="0" fontId="6" fillId="2" borderId="2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6" fillId="2" borderId="0" xfId="0" applyFont="1" applyFill="1" applyBorder="1" applyAlignment="1">
      <alignment wrapText="1"/>
    </xf>
    <xf numFmtId="164" fontId="3" fillId="0" borderId="0" xfId="0" applyNumberFormat="1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166" fontId="3" fillId="0" borderId="0" xfId="1" applyFont="1" applyBorder="1"/>
    <xf numFmtId="164" fontId="3" fillId="0" borderId="0" xfId="1" applyNumberFormat="1" applyFont="1" applyBorder="1"/>
    <xf numFmtId="0" fontId="7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4" fontId="4" fillId="0" borderId="1" xfId="0" applyNumberFormat="1" applyFont="1" applyBorder="1"/>
    <xf numFmtId="166" fontId="3" fillId="0" borderId="1" xfId="0" applyNumberFormat="1" applyFont="1" applyBorder="1"/>
    <xf numFmtId="0" fontId="3" fillId="0" borderId="3" xfId="0" applyFont="1" applyBorder="1"/>
    <xf numFmtId="164" fontId="3" fillId="0" borderId="0" xfId="0" applyNumberFormat="1" applyFont="1"/>
    <xf numFmtId="0" fontId="6" fillId="0" borderId="0" xfId="0" applyFont="1" applyBorder="1" applyAlignment="1">
      <alignment horizontal="center"/>
    </xf>
    <xf numFmtId="0" fontId="6" fillId="0" borderId="0" xfId="0" applyFont="1" applyAlignment="1"/>
    <xf numFmtId="0" fontId="10" fillId="0" borderId="0" xfId="0" applyFont="1" applyAlignment="1"/>
    <xf numFmtId="165" fontId="3" fillId="0" borderId="1" xfId="1" applyNumberFormat="1" applyFont="1" applyBorder="1"/>
    <xf numFmtId="43" fontId="3" fillId="0" borderId="1" xfId="0" applyNumberFormat="1" applyFont="1" applyBorder="1"/>
    <xf numFmtId="164" fontId="3" fillId="0" borderId="2" xfId="1" applyNumberFormat="1" applyFont="1" applyBorder="1"/>
    <xf numFmtId="164" fontId="3" fillId="0" borderId="2" xfId="0" applyNumberFormat="1" applyFont="1" applyBorder="1"/>
    <xf numFmtId="0" fontId="3" fillId="0" borderId="8" xfId="0" applyFont="1" applyBorder="1"/>
    <xf numFmtId="0" fontId="3" fillId="0" borderId="10" xfId="0" applyFont="1" applyBorder="1"/>
    <xf numFmtId="0" fontId="3" fillId="0" borderId="11" xfId="0" applyFont="1" applyBorder="1"/>
    <xf numFmtId="1" fontId="3" fillId="5" borderId="1" xfId="0" applyNumberFormat="1" applyFont="1" applyFill="1" applyBorder="1"/>
    <xf numFmtId="0" fontId="4" fillId="5" borderId="0" xfId="2" applyFont="1" applyFill="1" applyBorder="1"/>
    <xf numFmtId="2" fontId="3" fillId="5" borderId="0" xfId="0" applyNumberFormat="1" applyFont="1" applyFill="1" applyBorder="1"/>
    <xf numFmtId="0" fontId="6" fillId="3" borderId="2" xfId="0" applyFont="1" applyFill="1" applyBorder="1" applyAlignment="1">
      <alignment wrapText="1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3" fillId="0" borderId="1" xfId="0" applyFont="1" applyBorder="1"/>
    <xf numFmtId="0" fontId="3" fillId="0" borderId="0" xfId="0" applyFont="1" applyBorder="1"/>
    <xf numFmtId="0" fontId="3" fillId="0" borderId="1" xfId="0" applyFont="1" applyBorder="1" applyAlignment="1">
      <alignment horizontal="center"/>
    </xf>
    <xf numFmtId="0" fontId="6" fillId="2" borderId="14" xfId="0" applyFont="1" applyFill="1" applyBorder="1" applyAlignment="1">
      <alignment wrapText="1"/>
    </xf>
    <xf numFmtId="3" fontId="4" fillId="0" borderId="0" xfId="0" applyNumberFormat="1" applyFont="1" applyBorder="1"/>
    <xf numFmtId="0" fontId="0" fillId="0" borderId="1" xfId="0" applyBorder="1" applyAlignment="1">
      <alignment vertical="center"/>
    </xf>
    <xf numFmtId="4" fontId="4" fillId="0" borderId="3" xfId="0" applyNumberFormat="1" applyFont="1" applyBorder="1"/>
    <xf numFmtId="0" fontId="3" fillId="5" borderId="3" xfId="0" applyFont="1" applyFill="1" applyBorder="1"/>
    <xf numFmtId="0" fontId="6" fillId="2" borderId="1" xfId="0" applyFont="1" applyFill="1" applyBorder="1" applyAlignment="1">
      <alignment horizontal="center"/>
    </xf>
    <xf numFmtId="4" fontId="4" fillId="0" borderId="3" xfId="0" applyNumberFormat="1" applyFont="1" applyFill="1" applyBorder="1"/>
    <xf numFmtId="0" fontId="6" fillId="0" borderId="0" xfId="0" applyFont="1" applyBorder="1" applyAlignment="1"/>
    <xf numFmtId="4" fontId="4" fillId="0" borderId="1" xfId="0" applyNumberFormat="1" applyFont="1" applyFill="1" applyBorder="1"/>
    <xf numFmtId="0" fontId="3" fillId="0" borderId="1" xfId="0" applyFont="1" applyBorder="1"/>
    <xf numFmtId="0" fontId="6" fillId="0" borderId="1" xfId="0" applyFont="1" applyBorder="1"/>
    <xf numFmtId="1" fontId="3" fillId="0" borderId="1" xfId="0" applyNumberFormat="1" applyFont="1" applyBorder="1"/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3" fillId="0" borderId="0" xfId="0" applyFont="1" applyBorder="1"/>
    <xf numFmtId="0" fontId="3" fillId="0" borderId="1" xfId="0" applyFont="1" applyBorder="1"/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3" fillId="0" borderId="15" xfId="0" applyFont="1" applyFill="1" applyBorder="1" applyAlignment="1">
      <alignment horizontal="left"/>
    </xf>
    <xf numFmtId="0" fontId="3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3" fillId="0" borderId="3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" xfId="0" applyFont="1" applyBorder="1"/>
    <xf numFmtId="0" fontId="4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67" fontId="3" fillId="0" borderId="1" xfId="1" applyNumberFormat="1" applyFont="1" applyBorder="1"/>
    <xf numFmtId="0" fontId="6" fillId="3" borderId="1" xfId="0" applyFont="1" applyFill="1" applyBorder="1" applyAlignment="1">
      <alignment wrapText="1"/>
    </xf>
    <xf numFmtId="0" fontId="3" fillId="3" borderId="1" xfId="0" applyFont="1" applyFill="1" applyBorder="1"/>
    <xf numFmtId="0" fontId="6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0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3" fillId="0" borderId="1" xfId="0" applyFont="1" applyFill="1" applyBorder="1"/>
    <xf numFmtId="3" fontId="4" fillId="0" borderId="1" xfId="0" applyNumberFormat="1" applyFont="1" applyBorder="1" applyAlignment="1">
      <alignment horizontal="right" indent="1"/>
    </xf>
    <xf numFmtId="3" fontId="4" fillId="0" borderId="1" xfId="0" applyNumberFormat="1" applyFont="1" applyBorder="1" applyAlignment="1">
      <alignment horizontal="left" indent="8"/>
    </xf>
    <xf numFmtId="1" fontId="3" fillId="0" borderId="1" xfId="0" applyNumberFormat="1" applyFont="1" applyBorder="1" applyAlignment="1">
      <alignment horizontal="left" indent="15"/>
    </xf>
    <xf numFmtId="1" fontId="3" fillId="0" borderId="1" xfId="0" applyNumberFormat="1" applyFont="1" applyBorder="1" applyAlignment="1">
      <alignment horizontal="left" indent="17"/>
    </xf>
    <xf numFmtId="3" fontId="4" fillId="0" borderId="1" xfId="0" applyNumberFormat="1" applyFont="1" applyFill="1" applyBorder="1" applyAlignment="1">
      <alignment horizontal="right" indent="1"/>
    </xf>
    <xf numFmtId="167" fontId="11" fillId="0" borderId="1" xfId="1" applyNumberFormat="1" applyFont="1" applyBorder="1"/>
    <xf numFmtId="3" fontId="4" fillId="0" borderId="1" xfId="0" applyNumberFormat="1" applyFont="1" applyBorder="1" applyAlignment="1">
      <alignment horizontal="left" indent="18"/>
    </xf>
    <xf numFmtId="0" fontId="3" fillId="0" borderId="1" xfId="0" applyFont="1" applyBorder="1"/>
    <xf numFmtId="0" fontId="3" fillId="6" borderId="0" xfId="0" applyFont="1" applyFill="1"/>
    <xf numFmtId="10" fontId="3" fillId="6" borderId="0" xfId="3" applyNumberFormat="1" applyFont="1" applyFill="1"/>
    <xf numFmtId="164" fontId="3" fillId="6" borderId="0" xfId="0" applyNumberFormat="1" applyFont="1" applyFill="1" applyBorder="1"/>
    <xf numFmtId="0" fontId="3" fillId="6" borderId="0" xfId="0" applyFont="1" applyFill="1" applyBorder="1"/>
    <xf numFmtId="164" fontId="3" fillId="6" borderId="0" xfId="0" applyNumberFormat="1" applyFont="1" applyFill="1"/>
    <xf numFmtId="0" fontId="6" fillId="6" borderId="0" xfId="0" applyFont="1" applyFill="1" applyBorder="1" applyAlignment="1"/>
    <xf numFmtId="0" fontId="4" fillId="6" borderId="0" xfId="2" applyFont="1" applyFill="1" applyBorder="1"/>
    <xf numFmtId="0" fontId="3" fillId="3" borderId="0" xfId="0" applyFont="1" applyFill="1" applyBorder="1"/>
    <xf numFmtId="0" fontId="6" fillId="5" borderId="1" xfId="0" applyFont="1" applyFill="1" applyBorder="1" applyAlignment="1">
      <alignment wrapText="1"/>
    </xf>
    <xf numFmtId="0" fontId="3" fillId="0" borderId="5" xfId="0" applyFont="1" applyBorder="1"/>
    <xf numFmtId="3" fontId="4" fillId="0" borderId="3" xfId="0" applyNumberFormat="1" applyFont="1" applyBorder="1"/>
    <xf numFmtId="0" fontId="3" fillId="0" borderId="1" xfId="0" applyFont="1" applyBorder="1"/>
    <xf numFmtId="165" fontId="3" fillId="0" borderId="1" xfId="0" applyNumberFormat="1" applyFont="1" applyBorder="1" applyAlignment="1">
      <alignment horizontal="center" vertic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13" xfId="0" applyNumberFormat="1" applyFont="1" applyBorder="1" applyAlignment="1">
      <alignment horizontal="center" vertical="center"/>
    </xf>
    <xf numFmtId="165" fontId="3" fillId="0" borderId="14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7" fillId="0" borderId="0" xfId="0" applyFont="1" applyFill="1" applyAlignment="1">
      <alignment horizontal="center"/>
    </xf>
    <xf numFmtId="0" fontId="3" fillId="0" borderId="1" xfId="0" applyFont="1" applyBorder="1"/>
    <xf numFmtId="0" fontId="6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4" fillId="0" borderId="3" xfId="0" applyFont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15" xfId="0" applyFont="1" applyFill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Fill="1" applyBorder="1" applyAlignment="1">
      <alignment horizontal="center"/>
    </xf>
    <xf numFmtId="0" fontId="3" fillId="0" borderId="0" xfId="0" applyFont="1" applyBorder="1"/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</cellXfs>
  <cellStyles count="4">
    <cellStyle name="Comma" xfId="1" builtinId="3"/>
    <cellStyle name="Neutral" xfId="2" builtinId="2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9"/>
  <sheetViews>
    <sheetView tabSelected="1" view="pageBreakPreview" topLeftCell="C160" zoomScaleNormal="100" zoomScaleSheetLayoutView="100" workbookViewId="0">
      <selection activeCell="O165" sqref="O165"/>
    </sheetView>
  </sheetViews>
  <sheetFormatPr defaultRowHeight="15.75" x14ac:dyDescent="0.25"/>
  <cols>
    <col min="1" max="1" width="7" style="2" customWidth="1"/>
    <col min="2" max="2" width="6.7109375" style="2" customWidth="1"/>
    <col min="3" max="3" width="9.7109375" style="2" bestFit="1" customWidth="1"/>
    <col min="4" max="4" width="9.140625" style="2"/>
    <col min="5" max="5" width="37.42578125" style="2" customWidth="1"/>
    <col min="6" max="6" width="9.140625" style="2"/>
    <col min="7" max="7" width="8.5703125" style="2" customWidth="1"/>
    <col min="8" max="8" width="10.140625" style="2" hidden="1" customWidth="1"/>
    <col min="9" max="10" width="16.140625" style="2" customWidth="1"/>
    <col min="11" max="11" width="15.28515625" style="2" hidden="1" customWidth="1"/>
    <col min="12" max="12" width="27.7109375" style="2" hidden="1" customWidth="1"/>
    <col min="13" max="15" width="25.140625" style="2" customWidth="1"/>
    <col min="16" max="19" width="15.5703125" style="2" customWidth="1"/>
    <col min="20" max="16384" width="9.140625" style="2"/>
  </cols>
  <sheetData>
    <row r="1" spans="2:16" x14ac:dyDescent="0.25">
      <c r="P1" s="104"/>
    </row>
    <row r="2" spans="2:16" ht="30" x14ac:dyDescent="0.4">
      <c r="B2" s="162" t="s">
        <v>5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3"/>
      <c r="N2" s="13"/>
      <c r="O2" s="13"/>
      <c r="P2" s="104"/>
    </row>
    <row r="3" spans="2:16" x14ac:dyDescent="0.25">
      <c r="P3" s="104"/>
    </row>
    <row r="4" spans="2:16" x14ac:dyDescent="0.25">
      <c r="D4" s="163" t="s">
        <v>6</v>
      </c>
      <c r="E4" s="163"/>
      <c r="F4" s="163"/>
      <c r="G4" s="163"/>
      <c r="H4" s="163"/>
      <c r="I4" s="163"/>
      <c r="J4" s="163"/>
      <c r="K4" s="163"/>
      <c r="P4" s="104"/>
    </row>
    <row r="5" spans="2:16" x14ac:dyDescent="0.25">
      <c r="P5" s="104"/>
    </row>
    <row r="6" spans="2:16" x14ac:dyDescent="0.25">
      <c r="F6" s="163" t="s">
        <v>135</v>
      </c>
      <c r="G6" s="163"/>
      <c r="H6" s="163"/>
      <c r="I6" s="163"/>
      <c r="J6" s="36"/>
      <c r="P6" s="104"/>
    </row>
    <row r="7" spans="2:16" x14ac:dyDescent="0.25">
      <c r="C7" s="164" t="s">
        <v>7</v>
      </c>
      <c r="D7" s="164"/>
      <c r="E7" s="164"/>
      <c r="F7" s="164"/>
      <c r="P7" s="104"/>
    </row>
    <row r="8" spans="2:16" x14ac:dyDescent="0.25">
      <c r="C8" s="165" t="s">
        <v>9</v>
      </c>
      <c r="D8" s="166"/>
      <c r="E8" s="167"/>
      <c r="F8" s="14" t="s">
        <v>8</v>
      </c>
      <c r="P8" s="104"/>
    </row>
    <row r="9" spans="2:16" x14ac:dyDescent="0.25">
      <c r="C9" s="168" t="s">
        <v>10</v>
      </c>
      <c r="D9" s="169"/>
      <c r="E9" s="170"/>
      <c r="F9" s="15">
        <v>1</v>
      </c>
      <c r="P9" s="104"/>
    </row>
    <row r="10" spans="2:16" x14ac:dyDescent="0.25">
      <c r="C10" s="154" t="s">
        <v>11</v>
      </c>
      <c r="D10" s="155"/>
      <c r="E10" s="156"/>
      <c r="F10" s="15">
        <v>2</v>
      </c>
      <c r="P10" s="104"/>
    </row>
    <row r="11" spans="2:16" x14ac:dyDescent="0.25">
      <c r="C11" s="154" t="s">
        <v>12</v>
      </c>
      <c r="D11" s="155"/>
      <c r="E11" s="156"/>
      <c r="F11" s="16" t="s">
        <v>36</v>
      </c>
      <c r="P11" s="104"/>
    </row>
    <row r="12" spans="2:16" x14ac:dyDescent="0.25">
      <c r="C12" s="154" t="s">
        <v>13</v>
      </c>
      <c r="D12" s="155"/>
      <c r="E12" s="156"/>
      <c r="F12" s="15">
        <v>3</v>
      </c>
      <c r="P12" s="104"/>
    </row>
    <row r="13" spans="2:16" x14ac:dyDescent="0.25">
      <c r="C13" s="154" t="s">
        <v>14</v>
      </c>
      <c r="D13" s="155"/>
      <c r="E13" s="156"/>
      <c r="F13" s="15">
        <v>4</v>
      </c>
      <c r="P13" s="104"/>
    </row>
    <row r="14" spans="2:16" x14ac:dyDescent="0.25">
      <c r="C14" s="154" t="s">
        <v>15</v>
      </c>
      <c r="D14" s="155"/>
      <c r="E14" s="156"/>
      <c r="F14" s="15">
        <v>4</v>
      </c>
      <c r="P14" s="104"/>
    </row>
    <row r="15" spans="2:16" x14ac:dyDescent="0.25">
      <c r="C15" s="154" t="s">
        <v>16</v>
      </c>
      <c r="D15" s="155"/>
      <c r="E15" s="156"/>
      <c r="F15" s="15">
        <v>5</v>
      </c>
      <c r="P15" s="104"/>
    </row>
    <row r="16" spans="2:16" x14ac:dyDescent="0.25">
      <c r="C16" s="154" t="s">
        <v>17</v>
      </c>
      <c r="D16" s="155"/>
      <c r="E16" s="156"/>
      <c r="F16" s="16" t="s">
        <v>37</v>
      </c>
      <c r="P16" s="104"/>
    </row>
    <row r="17" spans="1:16" x14ac:dyDescent="0.25">
      <c r="C17" s="157" t="s">
        <v>39</v>
      </c>
      <c r="D17" s="158"/>
      <c r="E17" s="159"/>
      <c r="F17" s="17">
        <v>6</v>
      </c>
      <c r="P17" s="104"/>
    </row>
    <row r="18" spans="1:16" x14ac:dyDescent="0.25">
      <c r="C18" s="120" t="s">
        <v>38</v>
      </c>
      <c r="D18" s="120"/>
      <c r="E18" s="120"/>
      <c r="F18" s="54">
        <v>7</v>
      </c>
      <c r="P18" s="104"/>
    </row>
    <row r="19" spans="1:16" ht="15" customHeight="1" x14ac:dyDescent="0.25">
      <c r="A19" s="18" t="s">
        <v>41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20"/>
      <c r="M19" s="20"/>
      <c r="N19" s="20"/>
      <c r="O19" s="20"/>
      <c r="P19" s="104"/>
    </row>
    <row r="20" spans="1:16" x14ac:dyDescent="0.25">
      <c r="P20" s="104"/>
    </row>
    <row r="21" spans="1:16" x14ac:dyDescent="0.25">
      <c r="A21" s="21" t="s">
        <v>0</v>
      </c>
      <c r="P21" s="104"/>
    </row>
    <row r="22" spans="1:16" ht="31.5" x14ac:dyDescent="0.25">
      <c r="A22" s="21">
        <v>1.1000000000000001</v>
      </c>
      <c r="B22" s="21" t="s">
        <v>18</v>
      </c>
      <c r="C22" s="21"/>
      <c r="K22" s="23" t="s">
        <v>121</v>
      </c>
      <c r="L22" s="86" t="s">
        <v>122</v>
      </c>
      <c r="M22" s="86" t="s">
        <v>126</v>
      </c>
      <c r="N22" s="86" t="s">
        <v>134</v>
      </c>
      <c r="O22" s="86" t="s">
        <v>136</v>
      </c>
      <c r="P22" s="104"/>
    </row>
    <row r="23" spans="1:16" x14ac:dyDescent="0.25">
      <c r="A23" s="141" t="s">
        <v>115</v>
      </c>
      <c r="B23" s="141"/>
      <c r="C23" s="141"/>
      <c r="D23" s="141"/>
      <c r="K23" s="23"/>
      <c r="L23" s="86"/>
      <c r="M23" s="87"/>
      <c r="N23" s="111"/>
      <c r="O23" s="111"/>
      <c r="P23" s="104"/>
    </row>
    <row r="24" spans="1:16" x14ac:dyDescent="0.25">
      <c r="B24" s="131" t="s">
        <v>20</v>
      </c>
      <c r="C24" s="131"/>
      <c r="D24" s="131"/>
      <c r="E24" s="131"/>
      <c r="F24" s="131"/>
      <c r="G24" s="131"/>
      <c r="H24" s="131"/>
      <c r="I24" s="131"/>
      <c r="J24" s="67"/>
      <c r="K24" s="96">
        <v>2110</v>
      </c>
      <c r="L24" s="96">
        <f>K24*105.2/100</f>
        <v>2219.7199999999998</v>
      </c>
      <c r="M24" s="101">
        <v>2300</v>
      </c>
      <c r="N24" s="101">
        <f>M24*103.3/100</f>
        <v>2375.9</v>
      </c>
      <c r="O24" s="101">
        <f>N24*104.8/100</f>
        <v>2489.9432000000002</v>
      </c>
      <c r="P24" s="105">
        <f>IFERROR((M24-L24)/L24,0)</f>
        <v>3.6166723730921113E-2</v>
      </c>
    </row>
    <row r="25" spans="1:16" x14ac:dyDescent="0.25">
      <c r="B25" s="131" t="s">
        <v>95</v>
      </c>
      <c r="C25" s="139"/>
      <c r="D25" s="139"/>
      <c r="E25" s="139"/>
      <c r="F25" s="139"/>
      <c r="G25" s="139"/>
      <c r="H25" s="139"/>
      <c r="I25" s="139"/>
      <c r="J25" s="68"/>
      <c r="K25" s="96">
        <v>1270</v>
      </c>
      <c r="L25" s="96">
        <f t="shared" ref="L25:L37" si="0">K25*105.2/100</f>
        <v>1336.04</v>
      </c>
      <c r="M25" s="101">
        <v>1400</v>
      </c>
      <c r="N25" s="101">
        <f t="shared" ref="N25:O37" si="1">M25*103.3/100</f>
        <v>1446.2</v>
      </c>
      <c r="O25" s="101">
        <f t="shared" ref="O25:O26" si="2">N25*104.8/100</f>
        <v>1515.6176</v>
      </c>
      <c r="P25" s="105">
        <f>IFERROR((M25-L25)/L25,0)</f>
        <v>4.7872818179096464E-2</v>
      </c>
    </row>
    <row r="26" spans="1:16" x14ac:dyDescent="0.25">
      <c r="B26" s="6" t="s">
        <v>103</v>
      </c>
      <c r="C26" s="51"/>
      <c r="D26" s="51"/>
      <c r="E26" s="51"/>
      <c r="F26" s="51"/>
      <c r="G26" s="51"/>
      <c r="H26" s="51"/>
      <c r="I26" s="51"/>
      <c r="J26" s="68"/>
      <c r="K26" s="96">
        <v>1580</v>
      </c>
      <c r="L26" s="96">
        <f t="shared" si="0"/>
        <v>1662.16</v>
      </c>
      <c r="M26" s="101">
        <v>1740</v>
      </c>
      <c r="N26" s="101">
        <f t="shared" si="1"/>
        <v>1797.42</v>
      </c>
      <c r="O26" s="101">
        <f t="shared" si="2"/>
        <v>1883.6961600000002</v>
      </c>
      <c r="P26" s="105">
        <f>IFERROR((M26-L26)/L26,0)</f>
        <v>4.6830630023583716E-2</v>
      </c>
    </row>
    <row r="27" spans="1:16" x14ac:dyDescent="0.25">
      <c r="B27" s="131" t="s">
        <v>104</v>
      </c>
      <c r="C27" s="139"/>
      <c r="D27" s="139"/>
      <c r="E27" s="139"/>
      <c r="F27" s="139"/>
      <c r="G27" s="139"/>
      <c r="H27" s="139"/>
      <c r="I27" s="139"/>
      <c r="J27" s="68"/>
      <c r="K27" s="96">
        <v>0</v>
      </c>
      <c r="L27" s="96">
        <f t="shared" si="0"/>
        <v>0</v>
      </c>
      <c r="M27" s="101">
        <f>L27*104.6/100</f>
        <v>0</v>
      </c>
      <c r="N27" s="101">
        <f t="shared" si="1"/>
        <v>0</v>
      </c>
      <c r="O27" s="101">
        <f t="shared" si="1"/>
        <v>0</v>
      </c>
      <c r="P27" s="105">
        <f>IFERROR((M27-L27)/L27,0)</f>
        <v>0</v>
      </c>
    </row>
    <row r="28" spans="1:16" s="10" customFormat="1" x14ac:dyDescent="0.25">
      <c r="B28" s="160" t="s">
        <v>105</v>
      </c>
      <c r="C28" s="161"/>
      <c r="D28" s="161"/>
      <c r="E28" s="161"/>
      <c r="F28" s="161"/>
      <c r="G28" s="161"/>
      <c r="H28" s="161"/>
      <c r="I28" s="161"/>
      <c r="J28" s="69"/>
      <c r="K28" s="100">
        <v>0</v>
      </c>
      <c r="L28" s="96">
        <f t="shared" si="0"/>
        <v>0</v>
      </c>
      <c r="M28" s="101">
        <f>L28*104.6/100</f>
        <v>0</v>
      </c>
      <c r="N28" s="101">
        <f t="shared" si="1"/>
        <v>0</v>
      </c>
      <c r="O28" s="101">
        <f t="shared" si="1"/>
        <v>0</v>
      </c>
      <c r="P28" s="105">
        <f>IFERROR((M28-L28)/L28,0)</f>
        <v>0</v>
      </c>
    </row>
    <row r="29" spans="1:16" s="10" customFormat="1" x14ac:dyDescent="0.25">
      <c r="B29" s="160" t="s">
        <v>106</v>
      </c>
      <c r="C29" s="161"/>
      <c r="D29" s="161"/>
      <c r="E29" s="161"/>
      <c r="F29" s="161"/>
      <c r="G29" s="161"/>
      <c r="H29" s="161"/>
      <c r="I29" s="161"/>
      <c r="J29" s="69"/>
      <c r="K29" s="100">
        <v>0</v>
      </c>
      <c r="L29" s="96">
        <f t="shared" si="0"/>
        <v>0</v>
      </c>
      <c r="M29" s="101">
        <f>L29*104.6/100</f>
        <v>0</v>
      </c>
      <c r="N29" s="101">
        <f t="shared" si="1"/>
        <v>0</v>
      </c>
      <c r="O29" s="101">
        <f t="shared" si="1"/>
        <v>0</v>
      </c>
      <c r="P29" s="105">
        <f>IFERROR((M29-L29)/L29,0)</f>
        <v>0</v>
      </c>
    </row>
    <row r="30" spans="1:16" s="10" customFormat="1" x14ac:dyDescent="0.25">
      <c r="B30" s="160" t="s">
        <v>107</v>
      </c>
      <c r="C30" s="161"/>
      <c r="D30" s="161"/>
      <c r="E30" s="161"/>
      <c r="F30" s="161"/>
      <c r="G30" s="161"/>
      <c r="H30" s="161"/>
      <c r="I30" s="161"/>
      <c r="J30" s="69"/>
      <c r="K30" s="100">
        <v>0</v>
      </c>
      <c r="L30" s="96">
        <f t="shared" si="0"/>
        <v>0</v>
      </c>
      <c r="M30" s="101">
        <f>L30*104.6/100</f>
        <v>0</v>
      </c>
      <c r="N30" s="101">
        <f t="shared" si="1"/>
        <v>0</v>
      </c>
      <c r="O30" s="101">
        <f t="shared" si="1"/>
        <v>0</v>
      </c>
      <c r="P30" s="105">
        <f>IFERROR((M30-L30)/L30,0)</f>
        <v>0</v>
      </c>
    </row>
    <row r="31" spans="1:16" x14ac:dyDescent="0.25">
      <c r="B31" s="52" t="s">
        <v>1</v>
      </c>
      <c r="C31" s="52"/>
      <c r="D31" s="52"/>
      <c r="E31" s="52"/>
      <c r="F31" s="52"/>
      <c r="G31" s="52"/>
      <c r="H31" s="52"/>
      <c r="I31" s="52"/>
      <c r="J31" s="71"/>
      <c r="K31" s="96">
        <v>700</v>
      </c>
      <c r="L31" s="96">
        <f t="shared" si="0"/>
        <v>736.4</v>
      </c>
      <c r="M31" s="101">
        <f>L31*104.6/100</f>
        <v>770.2743999999999</v>
      </c>
      <c r="N31" s="101">
        <f t="shared" si="1"/>
        <v>795.6934551999999</v>
      </c>
      <c r="O31" s="101">
        <f t="shared" ref="O31:O35" si="3">N31*104.8/100</f>
        <v>833.88674104959978</v>
      </c>
      <c r="P31" s="105">
        <f>IFERROR((M31-L31)/L31,0)</f>
        <v>4.5999999999999895E-2</v>
      </c>
    </row>
    <row r="32" spans="1:16" x14ac:dyDescent="0.25">
      <c r="B32" s="131" t="s">
        <v>108</v>
      </c>
      <c r="C32" s="139"/>
      <c r="D32" s="139"/>
      <c r="E32" s="139"/>
      <c r="F32" s="139"/>
      <c r="G32" s="139"/>
      <c r="H32" s="139"/>
      <c r="I32" s="139"/>
      <c r="J32" s="68"/>
      <c r="K32" s="96">
        <v>1270</v>
      </c>
      <c r="L32" s="96">
        <f t="shared" si="0"/>
        <v>1336.04</v>
      </c>
      <c r="M32" s="101">
        <v>1400</v>
      </c>
      <c r="N32" s="101">
        <f t="shared" si="1"/>
        <v>1446.2</v>
      </c>
      <c r="O32" s="101">
        <f t="shared" si="3"/>
        <v>1515.6176</v>
      </c>
      <c r="P32" s="105">
        <f>IFERROR((M32-L32)/L32,0)</f>
        <v>4.7872818179096464E-2</v>
      </c>
    </row>
    <row r="33" spans="1:16" x14ac:dyDescent="0.25">
      <c r="B33" s="131" t="s">
        <v>111</v>
      </c>
      <c r="C33" s="139"/>
      <c r="D33" s="139"/>
      <c r="E33" s="139"/>
      <c r="F33" s="139"/>
      <c r="G33" s="139"/>
      <c r="H33" s="139"/>
      <c r="I33" s="139"/>
      <c r="J33" s="68"/>
      <c r="K33" s="96">
        <v>850</v>
      </c>
      <c r="L33" s="96">
        <f t="shared" si="0"/>
        <v>894.2</v>
      </c>
      <c r="M33" s="101">
        <v>940</v>
      </c>
      <c r="N33" s="101">
        <f t="shared" si="1"/>
        <v>971.02</v>
      </c>
      <c r="O33" s="101">
        <f t="shared" si="3"/>
        <v>1017.6289599999999</v>
      </c>
      <c r="P33" s="105">
        <f>IFERROR((M33-L33)/L33,0)</f>
        <v>5.1218966674122068E-2</v>
      </c>
    </row>
    <row r="34" spans="1:16" x14ac:dyDescent="0.25">
      <c r="B34" s="131" t="s">
        <v>109</v>
      </c>
      <c r="C34" s="139"/>
      <c r="D34" s="139"/>
      <c r="E34" s="139"/>
      <c r="F34" s="139"/>
      <c r="G34" s="139"/>
      <c r="H34" s="139"/>
      <c r="I34" s="139"/>
      <c r="J34" s="68"/>
      <c r="K34" s="96">
        <v>130</v>
      </c>
      <c r="L34" s="96">
        <f t="shared" si="0"/>
        <v>136.76</v>
      </c>
      <c r="M34" s="101">
        <v>140</v>
      </c>
      <c r="N34" s="101">
        <f t="shared" si="1"/>
        <v>144.62</v>
      </c>
      <c r="O34" s="101">
        <f t="shared" si="3"/>
        <v>151.56175999999999</v>
      </c>
      <c r="P34" s="105">
        <f>IFERROR((M34-L34)/L34,0)</f>
        <v>2.3691137759578894E-2</v>
      </c>
    </row>
    <row r="35" spans="1:16" x14ac:dyDescent="0.25">
      <c r="B35" s="131" t="s">
        <v>110</v>
      </c>
      <c r="C35" s="139"/>
      <c r="D35" s="139"/>
      <c r="E35" s="139"/>
      <c r="F35" s="139"/>
      <c r="G35" s="139"/>
      <c r="H35" s="139"/>
      <c r="I35" s="139"/>
      <c r="J35" s="68"/>
      <c r="K35" s="96">
        <v>700</v>
      </c>
      <c r="L35" s="96">
        <f t="shared" si="0"/>
        <v>736.4</v>
      </c>
      <c r="M35" s="101">
        <f>L35*104.6/100</f>
        <v>770.2743999999999</v>
      </c>
      <c r="N35" s="101">
        <f t="shared" si="1"/>
        <v>795.6934551999999</v>
      </c>
      <c r="O35" s="101">
        <f t="shared" si="3"/>
        <v>833.88674104959978</v>
      </c>
      <c r="P35" s="105">
        <f>IFERROR((M35-L35)/L35,0)</f>
        <v>4.5999999999999895E-2</v>
      </c>
    </row>
    <row r="36" spans="1:16" x14ac:dyDescent="0.25">
      <c r="B36" s="26"/>
      <c r="C36" s="27"/>
      <c r="D36" s="27"/>
      <c r="E36" s="27"/>
      <c r="F36" s="27"/>
      <c r="G36" s="27"/>
      <c r="H36" s="27"/>
      <c r="I36" s="27"/>
      <c r="J36" s="27"/>
      <c r="K36" s="96"/>
      <c r="L36" s="96"/>
      <c r="M36" s="101">
        <f>L36*104.6/100</f>
        <v>0</v>
      </c>
      <c r="N36" s="101">
        <f t="shared" si="1"/>
        <v>0</v>
      </c>
      <c r="O36" s="101">
        <f t="shared" si="1"/>
        <v>0</v>
      </c>
      <c r="P36" s="105">
        <f>IFERROR((M36-L36)/L36,0)</f>
        <v>0</v>
      </c>
    </row>
    <row r="37" spans="1:16" ht="18.75" x14ac:dyDescent="0.3">
      <c r="B37" s="7" t="s">
        <v>97</v>
      </c>
      <c r="C37" s="8"/>
      <c r="D37" s="9"/>
      <c r="E37" s="9"/>
      <c r="F37" s="9"/>
      <c r="G37" s="9"/>
      <c r="H37" s="9"/>
      <c r="I37" s="9"/>
      <c r="J37" s="9"/>
      <c r="K37" s="96">
        <v>3680</v>
      </c>
      <c r="L37" s="96">
        <f t="shared" si="0"/>
        <v>3871.36</v>
      </c>
      <c r="M37" s="101">
        <v>4050</v>
      </c>
      <c r="N37" s="101">
        <f t="shared" si="1"/>
        <v>4183.6499999999996</v>
      </c>
      <c r="O37" s="101">
        <f>N37*104.8/100</f>
        <v>4384.4651999999996</v>
      </c>
      <c r="P37" s="105">
        <f>IFERROR((M37-L37)/L37,0)</f>
        <v>4.6143990742271414E-2</v>
      </c>
    </row>
    <row r="38" spans="1:16" x14ac:dyDescent="0.25">
      <c r="B38" s="26"/>
      <c r="C38" s="27"/>
      <c r="D38" s="27"/>
      <c r="E38" s="27"/>
      <c r="F38" s="27"/>
      <c r="G38" s="27"/>
      <c r="H38" s="27"/>
      <c r="I38" s="27"/>
      <c r="J38" s="27"/>
      <c r="L38" s="56"/>
      <c r="M38" s="25"/>
      <c r="N38" s="25"/>
      <c r="O38" s="25"/>
      <c r="P38" s="104"/>
    </row>
    <row r="39" spans="1:16" x14ac:dyDescent="0.25">
      <c r="A39" s="141" t="s">
        <v>96</v>
      </c>
      <c r="B39" s="141"/>
      <c r="C39" s="141"/>
      <c r="D39" s="141"/>
      <c r="E39" s="27"/>
      <c r="F39" s="27"/>
      <c r="G39" s="27"/>
      <c r="H39" s="27"/>
      <c r="I39" s="27"/>
      <c r="J39" s="27"/>
      <c r="L39" s="56"/>
      <c r="M39" s="25"/>
      <c r="N39" s="25"/>
      <c r="O39" s="25"/>
      <c r="P39" s="104"/>
    </row>
    <row r="40" spans="1:16" ht="31.5" x14ac:dyDescent="0.25">
      <c r="B40" s="26"/>
      <c r="C40" s="27"/>
      <c r="D40" s="27"/>
      <c r="E40" s="27"/>
      <c r="F40" s="27"/>
      <c r="G40" s="27"/>
      <c r="H40" s="27"/>
      <c r="I40" s="27"/>
      <c r="J40" s="27"/>
      <c r="K40" s="55" t="s">
        <v>123</v>
      </c>
      <c r="L40" s="23" t="s">
        <v>124</v>
      </c>
      <c r="M40" s="23" t="s">
        <v>128</v>
      </c>
      <c r="N40" s="23" t="s">
        <v>133</v>
      </c>
      <c r="O40" s="55" t="s">
        <v>137</v>
      </c>
      <c r="P40" s="104"/>
    </row>
    <row r="41" spans="1:16" x14ac:dyDescent="0.25">
      <c r="A41" s="18"/>
      <c r="B41" s="131" t="s">
        <v>20</v>
      </c>
      <c r="C41" s="131"/>
      <c r="D41" s="131"/>
      <c r="E41" s="131"/>
      <c r="F41" s="131"/>
      <c r="G41" s="131"/>
      <c r="H41" s="131"/>
      <c r="I41" s="131"/>
      <c r="J41" s="67"/>
      <c r="K41" s="4">
        <v>1050</v>
      </c>
      <c r="L41" s="4">
        <f>K41*105.2/100</f>
        <v>1104.5999999999999</v>
      </c>
      <c r="M41" s="98">
        <v>1160</v>
      </c>
      <c r="N41" s="98">
        <f>M41*103.3/100</f>
        <v>1198.28</v>
      </c>
      <c r="O41" s="98">
        <f t="shared" ref="O41:O44" si="4">N41*104.8/100</f>
        <v>1255.7974399999998</v>
      </c>
      <c r="P41" s="105">
        <f t="shared" ref="P41:P54" si="5">IFERROR((M41-L41)/L41,0)</f>
        <v>5.0153901864928567E-2</v>
      </c>
    </row>
    <row r="42" spans="1:16" x14ac:dyDescent="0.25">
      <c r="B42" s="131" t="s">
        <v>95</v>
      </c>
      <c r="C42" s="139"/>
      <c r="D42" s="139"/>
      <c r="E42" s="139"/>
      <c r="F42" s="139"/>
      <c r="G42" s="139"/>
      <c r="H42" s="139"/>
      <c r="I42" s="139"/>
      <c r="J42" s="68"/>
      <c r="K42" s="4">
        <v>950</v>
      </c>
      <c r="L42" s="4">
        <f t="shared" ref="L42:L54" si="6">K42*105.2/100</f>
        <v>999.4</v>
      </c>
      <c r="M42" s="98">
        <v>1050</v>
      </c>
      <c r="N42" s="98">
        <f t="shared" ref="N42:O54" si="7">M42*103.3/100</f>
        <v>1084.6500000000001</v>
      </c>
      <c r="O42" s="98">
        <f t="shared" si="4"/>
        <v>1136.7132000000001</v>
      </c>
      <c r="P42" s="105">
        <f t="shared" si="5"/>
        <v>5.0630378226936189E-2</v>
      </c>
    </row>
    <row r="43" spans="1:16" x14ac:dyDescent="0.25">
      <c r="B43" s="6" t="s">
        <v>103</v>
      </c>
      <c r="C43" s="51"/>
      <c r="D43" s="51"/>
      <c r="E43" s="51"/>
      <c r="F43" s="51"/>
      <c r="G43" s="51"/>
      <c r="H43" s="51"/>
      <c r="I43" s="51"/>
      <c r="J43" s="68"/>
      <c r="K43" s="4">
        <v>1270</v>
      </c>
      <c r="L43" s="4">
        <f t="shared" si="6"/>
        <v>1336.04</v>
      </c>
      <c r="M43" s="98">
        <v>1400</v>
      </c>
      <c r="N43" s="98">
        <f t="shared" si="7"/>
        <v>1446.2</v>
      </c>
      <c r="O43" s="98">
        <f t="shared" si="4"/>
        <v>1515.6176</v>
      </c>
      <c r="P43" s="105">
        <f t="shared" si="5"/>
        <v>4.7872818179096464E-2</v>
      </c>
    </row>
    <row r="44" spans="1:16" x14ac:dyDescent="0.25">
      <c r="B44" s="131" t="s">
        <v>104</v>
      </c>
      <c r="C44" s="139"/>
      <c r="D44" s="139"/>
      <c r="E44" s="139"/>
      <c r="F44" s="139"/>
      <c r="G44" s="139"/>
      <c r="H44" s="139"/>
      <c r="I44" s="139"/>
      <c r="J44" s="68"/>
      <c r="K44" s="96">
        <v>300</v>
      </c>
      <c r="L44" s="4">
        <f t="shared" si="6"/>
        <v>315.60000000000002</v>
      </c>
      <c r="M44" s="98">
        <f>L44*104.6/100</f>
        <v>330.11760000000004</v>
      </c>
      <c r="N44" s="98">
        <f t="shared" si="7"/>
        <v>341.01148080000007</v>
      </c>
      <c r="O44" s="98">
        <f t="shared" si="4"/>
        <v>357.38003187840002</v>
      </c>
      <c r="P44" s="105">
        <f t="shared" si="5"/>
        <v>4.6000000000000048E-2</v>
      </c>
    </row>
    <row r="45" spans="1:16" x14ac:dyDescent="0.25">
      <c r="B45" s="131" t="s">
        <v>105</v>
      </c>
      <c r="C45" s="139"/>
      <c r="D45" s="139"/>
      <c r="E45" s="139"/>
      <c r="F45" s="139"/>
      <c r="G45" s="139"/>
      <c r="H45" s="139"/>
      <c r="I45" s="139"/>
      <c r="J45" s="68"/>
      <c r="K45" s="5"/>
      <c r="L45" s="4">
        <f t="shared" si="6"/>
        <v>0</v>
      </c>
      <c r="M45" s="99">
        <f>L45*104.6/100</f>
        <v>0</v>
      </c>
      <c r="N45" s="98">
        <f t="shared" si="7"/>
        <v>0</v>
      </c>
      <c r="O45" s="98">
        <f t="shared" si="7"/>
        <v>0</v>
      </c>
      <c r="P45" s="105">
        <f t="shared" si="5"/>
        <v>0</v>
      </c>
    </row>
    <row r="46" spans="1:16" x14ac:dyDescent="0.25">
      <c r="B46" s="131" t="s">
        <v>106</v>
      </c>
      <c r="C46" s="139"/>
      <c r="D46" s="139"/>
      <c r="E46" s="139"/>
      <c r="F46" s="139"/>
      <c r="G46" s="139"/>
      <c r="H46" s="139"/>
      <c r="I46" s="139"/>
      <c r="J46" s="68"/>
      <c r="K46" s="5"/>
      <c r="L46" s="4">
        <f t="shared" si="6"/>
        <v>0</v>
      </c>
      <c r="M46" s="99">
        <f>L46*104.6/100</f>
        <v>0</v>
      </c>
      <c r="N46" s="98">
        <f t="shared" si="7"/>
        <v>0</v>
      </c>
      <c r="O46" s="98">
        <f t="shared" si="7"/>
        <v>0</v>
      </c>
      <c r="P46" s="105">
        <f t="shared" si="5"/>
        <v>0</v>
      </c>
    </row>
    <row r="47" spans="1:16" x14ac:dyDescent="0.25">
      <c r="B47" s="131" t="s">
        <v>107</v>
      </c>
      <c r="C47" s="139"/>
      <c r="D47" s="139"/>
      <c r="E47" s="139"/>
      <c r="F47" s="139"/>
      <c r="G47" s="139"/>
      <c r="H47" s="139"/>
      <c r="I47" s="139"/>
      <c r="J47" s="68"/>
      <c r="K47" s="5"/>
      <c r="L47" s="4">
        <f t="shared" si="6"/>
        <v>0</v>
      </c>
      <c r="M47" s="99">
        <f>L47*104.6/100</f>
        <v>0</v>
      </c>
      <c r="N47" s="98">
        <f t="shared" si="7"/>
        <v>0</v>
      </c>
      <c r="O47" s="98">
        <f t="shared" si="7"/>
        <v>0</v>
      </c>
      <c r="P47" s="105">
        <f t="shared" si="5"/>
        <v>0</v>
      </c>
    </row>
    <row r="48" spans="1:16" x14ac:dyDescent="0.25">
      <c r="B48" s="52" t="s">
        <v>1</v>
      </c>
      <c r="C48" s="52"/>
      <c r="D48" s="52"/>
      <c r="E48" s="52"/>
      <c r="F48" s="52"/>
      <c r="G48" s="52"/>
      <c r="H48" s="52"/>
      <c r="I48" s="52"/>
      <c r="J48" s="71"/>
      <c r="K48" s="97">
        <v>700</v>
      </c>
      <c r="L48" s="4">
        <f t="shared" si="6"/>
        <v>736.4</v>
      </c>
      <c r="M48" s="98">
        <f>L48*104.6/100</f>
        <v>770.2743999999999</v>
      </c>
      <c r="N48" s="98">
        <f t="shared" si="7"/>
        <v>795.6934551999999</v>
      </c>
      <c r="O48" s="98">
        <f t="shared" ref="O48:O52" si="8">N48*104.8/100</f>
        <v>833.88674104959978</v>
      </c>
      <c r="P48" s="105">
        <f t="shared" si="5"/>
        <v>4.5999999999999895E-2</v>
      </c>
    </row>
    <row r="49" spans="1:19" x14ac:dyDescent="0.25">
      <c r="B49" s="131" t="s">
        <v>108</v>
      </c>
      <c r="C49" s="139"/>
      <c r="D49" s="139"/>
      <c r="E49" s="139"/>
      <c r="F49" s="139"/>
      <c r="G49" s="139"/>
      <c r="H49" s="139"/>
      <c r="I49" s="139"/>
      <c r="J49" s="68"/>
      <c r="K49" s="97">
        <v>950</v>
      </c>
      <c r="L49" s="4">
        <f t="shared" si="6"/>
        <v>999.4</v>
      </c>
      <c r="M49" s="98">
        <v>1050</v>
      </c>
      <c r="N49" s="98">
        <f t="shared" si="7"/>
        <v>1084.6500000000001</v>
      </c>
      <c r="O49" s="98">
        <f t="shared" si="8"/>
        <v>1136.7132000000001</v>
      </c>
      <c r="P49" s="105">
        <f t="shared" si="5"/>
        <v>5.0630378226936189E-2</v>
      </c>
    </row>
    <row r="50" spans="1:19" x14ac:dyDescent="0.25">
      <c r="B50" s="131" t="s">
        <v>111</v>
      </c>
      <c r="C50" s="139"/>
      <c r="D50" s="139"/>
      <c r="E50" s="139"/>
      <c r="F50" s="139"/>
      <c r="G50" s="139"/>
      <c r="H50" s="139"/>
      <c r="I50" s="139"/>
      <c r="J50" s="68"/>
      <c r="K50" s="97">
        <v>530</v>
      </c>
      <c r="L50" s="4">
        <f t="shared" si="6"/>
        <v>557.55999999999995</v>
      </c>
      <c r="M50" s="98">
        <v>580</v>
      </c>
      <c r="N50" s="98">
        <f t="shared" si="7"/>
        <v>599.14</v>
      </c>
      <c r="O50" s="98">
        <f t="shared" si="8"/>
        <v>627.89871999999991</v>
      </c>
      <c r="P50" s="105">
        <f t="shared" si="5"/>
        <v>4.0246789583183971E-2</v>
      </c>
    </row>
    <row r="51" spans="1:19" x14ac:dyDescent="0.25">
      <c r="B51" s="131" t="s">
        <v>109</v>
      </c>
      <c r="C51" s="139"/>
      <c r="D51" s="139"/>
      <c r="E51" s="139"/>
      <c r="F51" s="139"/>
      <c r="G51" s="139"/>
      <c r="H51" s="139"/>
      <c r="I51" s="139"/>
      <c r="J51" s="68"/>
      <c r="K51" s="97">
        <v>130</v>
      </c>
      <c r="L51" s="4">
        <f t="shared" si="6"/>
        <v>136.76</v>
      </c>
      <c r="M51" s="98">
        <v>140</v>
      </c>
      <c r="N51" s="98">
        <f t="shared" si="7"/>
        <v>144.62</v>
      </c>
      <c r="O51" s="98">
        <f t="shared" si="8"/>
        <v>151.56175999999999</v>
      </c>
      <c r="P51" s="105">
        <f t="shared" si="5"/>
        <v>2.3691137759578894E-2</v>
      </c>
    </row>
    <row r="52" spans="1:19" x14ac:dyDescent="0.25">
      <c r="B52" s="131" t="s">
        <v>110</v>
      </c>
      <c r="C52" s="139"/>
      <c r="D52" s="139"/>
      <c r="E52" s="139"/>
      <c r="F52" s="139"/>
      <c r="G52" s="139"/>
      <c r="H52" s="139"/>
      <c r="I52" s="139"/>
      <c r="J52" s="68"/>
      <c r="K52" s="97">
        <v>700</v>
      </c>
      <c r="L52" s="4">
        <f t="shared" si="6"/>
        <v>736.4</v>
      </c>
      <c r="M52" s="98">
        <f>L52*104.6/100</f>
        <v>770.2743999999999</v>
      </c>
      <c r="N52" s="98">
        <f t="shared" si="7"/>
        <v>795.6934551999999</v>
      </c>
      <c r="O52" s="98">
        <f t="shared" si="8"/>
        <v>833.88674104959978</v>
      </c>
      <c r="P52" s="105">
        <f t="shared" si="5"/>
        <v>4.5999999999999895E-2</v>
      </c>
    </row>
    <row r="53" spans="1:19" x14ac:dyDescent="0.25">
      <c r="B53" s="26"/>
      <c r="C53" s="27"/>
      <c r="D53" s="27"/>
      <c r="E53" s="27"/>
      <c r="F53" s="27"/>
      <c r="G53" s="27"/>
      <c r="H53" s="27"/>
      <c r="I53" s="27"/>
      <c r="J53" s="27"/>
      <c r="K53" s="5"/>
      <c r="L53" s="4">
        <f t="shared" si="6"/>
        <v>0</v>
      </c>
      <c r="M53" s="99">
        <f>L53*104.6/100</f>
        <v>0</v>
      </c>
      <c r="N53" s="98">
        <f t="shared" si="7"/>
        <v>0</v>
      </c>
      <c r="O53" s="98">
        <f t="shared" si="7"/>
        <v>0</v>
      </c>
      <c r="P53" s="105">
        <f t="shared" si="5"/>
        <v>0</v>
      </c>
    </row>
    <row r="54" spans="1:19" ht="18.75" x14ac:dyDescent="0.3">
      <c r="B54" s="152" t="s">
        <v>97</v>
      </c>
      <c r="C54" s="152"/>
      <c r="D54" s="152"/>
      <c r="E54" s="152"/>
      <c r="F54" s="27"/>
      <c r="G54" s="27"/>
      <c r="H54" s="27"/>
      <c r="I54" s="27"/>
      <c r="J54" s="27"/>
      <c r="K54" s="5">
        <v>1580</v>
      </c>
      <c r="L54" s="4">
        <f t="shared" si="6"/>
        <v>1662.16</v>
      </c>
      <c r="M54" s="98">
        <v>1740</v>
      </c>
      <c r="N54" s="98">
        <f t="shared" si="7"/>
        <v>1797.42</v>
      </c>
      <c r="O54" s="98">
        <f>N54*104.8/100</f>
        <v>1883.6961600000002</v>
      </c>
      <c r="P54" s="105">
        <f t="shared" si="5"/>
        <v>4.6830630023583716E-2</v>
      </c>
    </row>
    <row r="55" spans="1:19" x14ac:dyDescent="0.25">
      <c r="B55" s="26"/>
      <c r="C55" s="27"/>
      <c r="D55" s="27"/>
      <c r="E55" s="27"/>
      <c r="F55" s="27"/>
      <c r="G55" s="27"/>
      <c r="H55" s="27"/>
      <c r="I55" s="27"/>
      <c r="J55" s="27"/>
      <c r="L55" s="28"/>
      <c r="M55" s="29"/>
      <c r="N55" s="29"/>
      <c r="O55" s="29"/>
      <c r="P55" s="106"/>
      <c r="Q55" s="25"/>
      <c r="R55" s="56"/>
      <c r="S55" s="25"/>
    </row>
    <row r="56" spans="1:19" x14ac:dyDescent="0.25">
      <c r="B56" s="26"/>
      <c r="C56" s="27"/>
      <c r="D56" s="27"/>
      <c r="E56" s="27"/>
      <c r="F56" s="27"/>
      <c r="G56" s="27"/>
      <c r="H56" s="27"/>
      <c r="I56" s="27"/>
      <c r="J56" s="27"/>
      <c r="L56" s="56"/>
      <c r="M56" s="25"/>
      <c r="N56" s="25"/>
      <c r="O56" s="25"/>
      <c r="P56" s="107"/>
      <c r="Q56" s="53"/>
    </row>
    <row r="57" spans="1:19" x14ac:dyDescent="0.25">
      <c r="B57" s="26"/>
      <c r="C57" s="27"/>
      <c r="D57" s="27"/>
      <c r="E57" s="27"/>
      <c r="F57" s="27"/>
      <c r="G57" s="27"/>
      <c r="H57" s="27"/>
      <c r="I57" s="27"/>
      <c r="J57" s="27"/>
      <c r="L57" s="56"/>
      <c r="M57" s="25"/>
      <c r="N57" s="25"/>
      <c r="O57" s="25"/>
      <c r="P57" s="107"/>
      <c r="Q57" s="53"/>
    </row>
    <row r="58" spans="1:19" ht="31.5" x14ac:dyDescent="0.25">
      <c r="A58" s="21">
        <v>1.2</v>
      </c>
      <c r="B58" s="30" t="s">
        <v>19</v>
      </c>
      <c r="C58" s="31"/>
      <c r="D58" s="31"/>
      <c r="E58" s="27"/>
      <c r="F58" s="27"/>
      <c r="G58" s="27"/>
      <c r="H58" s="27"/>
      <c r="I58" s="27"/>
      <c r="J58" s="27"/>
      <c r="K58" s="55" t="s">
        <v>121</v>
      </c>
      <c r="L58" s="55" t="s">
        <v>124</v>
      </c>
      <c r="M58" s="55" t="s">
        <v>128</v>
      </c>
      <c r="N58" s="55" t="s">
        <v>133</v>
      </c>
      <c r="O58" s="55" t="s">
        <v>137</v>
      </c>
      <c r="P58" s="104"/>
    </row>
    <row r="59" spans="1:19" x14ac:dyDescent="0.25">
      <c r="B59" s="131" t="s">
        <v>23</v>
      </c>
      <c r="C59" s="131"/>
      <c r="D59" s="131"/>
      <c r="E59" s="131"/>
      <c r="F59" s="131"/>
      <c r="G59" s="131"/>
      <c r="H59" s="131"/>
      <c r="I59" s="131"/>
      <c r="J59" s="67"/>
      <c r="K59" s="5">
        <v>800</v>
      </c>
      <c r="L59" s="66">
        <f>K59*105.2/100</f>
        <v>841.6</v>
      </c>
      <c r="M59" s="85">
        <f>L59*104.6/100</f>
        <v>880.31359999999995</v>
      </c>
      <c r="N59" s="85">
        <f>M59*103.3/100</f>
        <v>909.36394879999989</v>
      </c>
      <c r="O59" s="85">
        <f>N59*104.8/100</f>
        <v>953.01341834239986</v>
      </c>
      <c r="P59" s="105">
        <f>IFERROR((M59-L59)/L59,0)</f>
        <v>4.5999999999999916E-2</v>
      </c>
    </row>
    <row r="60" spans="1:19" x14ac:dyDescent="0.25">
      <c r="B60" s="131" t="s">
        <v>24</v>
      </c>
      <c r="C60" s="131"/>
      <c r="D60" s="131"/>
      <c r="E60" s="131"/>
      <c r="F60" s="131"/>
      <c r="G60" s="131"/>
      <c r="H60" s="131"/>
      <c r="I60" s="131"/>
      <c r="J60" s="67"/>
      <c r="K60" s="5"/>
      <c r="L60" s="66">
        <f t="shared" ref="L60:L62" si="9">K60*105.2/100</f>
        <v>0</v>
      </c>
      <c r="M60" s="85">
        <f>L60*104.6/100</f>
        <v>0</v>
      </c>
      <c r="N60" s="85">
        <f t="shared" ref="N60:O63" si="10">M60*103.3/100</f>
        <v>0</v>
      </c>
      <c r="O60" s="85">
        <f t="shared" si="10"/>
        <v>0</v>
      </c>
      <c r="P60" s="105">
        <f>IFERROR((M60-L60)/L60,0)</f>
        <v>0</v>
      </c>
    </row>
    <row r="61" spans="1:19" x14ac:dyDescent="0.25">
      <c r="B61" s="131" t="s">
        <v>26</v>
      </c>
      <c r="C61" s="131"/>
      <c r="D61" s="131"/>
      <c r="E61" s="131"/>
      <c r="F61" s="131"/>
      <c r="G61" s="131"/>
      <c r="H61" s="131"/>
      <c r="I61" s="131"/>
      <c r="J61" s="67"/>
      <c r="K61" s="5">
        <v>300</v>
      </c>
      <c r="L61" s="66">
        <f t="shared" si="9"/>
        <v>315.60000000000002</v>
      </c>
      <c r="M61" s="85">
        <f>L61*104.6/100</f>
        <v>330.11760000000004</v>
      </c>
      <c r="N61" s="85">
        <f t="shared" si="10"/>
        <v>341.01148080000007</v>
      </c>
      <c r="O61" s="85">
        <f t="shared" ref="O61:O62" si="11">N61*104.8/100</f>
        <v>357.38003187840002</v>
      </c>
      <c r="P61" s="105">
        <f>IFERROR((M61-L61)/L61,0)</f>
        <v>4.6000000000000048E-2</v>
      </c>
    </row>
    <row r="62" spans="1:19" x14ac:dyDescent="0.25">
      <c r="B62" s="131" t="s">
        <v>25</v>
      </c>
      <c r="C62" s="131"/>
      <c r="D62" s="131"/>
      <c r="E62" s="131"/>
      <c r="F62" s="131"/>
      <c r="G62" s="131"/>
      <c r="H62" s="131"/>
      <c r="I62" s="131"/>
      <c r="J62" s="67"/>
      <c r="K62" s="5">
        <v>650</v>
      </c>
      <c r="L62" s="66">
        <f t="shared" si="9"/>
        <v>683.8</v>
      </c>
      <c r="M62" s="85">
        <v>720</v>
      </c>
      <c r="N62" s="85">
        <f t="shared" si="10"/>
        <v>743.76</v>
      </c>
      <c r="O62" s="85">
        <f t="shared" si="11"/>
        <v>779.46047999999996</v>
      </c>
      <c r="P62" s="105">
        <f>IFERROR((M62-L62)/L62,0)</f>
        <v>5.2939455981281143E-2</v>
      </c>
    </row>
    <row r="63" spans="1:19" x14ac:dyDescent="0.25">
      <c r="B63" s="133"/>
      <c r="C63" s="133"/>
      <c r="D63" s="133"/>
      <c r="E63" s="133"/>
      <c r="F63" s="133"/>
      <c r="G63" s="133"/>
      <c r="H63" s="133"/>
      <c r="I63" s="133"/>
      <c r="J63" s="71"/>
      <c r="K63" s="52"/>
      <c r="L63" s="52"/>
      <c r="M63" s="85"/>
      <c r="N63" s="85">
        <f t="shared" si="10"/>
        <v>0</v>
      </c>
      <c r="O63" s="85">
        <f t="shared" si="10"/>
        <v>0</v>
      </c>
      <c r="P63" s="104"/>
    </row>
    <row r="64" spans="1:19" x14ac:dyDescent="0.25">
      <c r="A64" s="53"/>
      <c r="B64" s="153"/>
      <c r="C64" s="153"/>
      <c r="D64" s="153"/>
      <c r="E64" s="153"/>
      <c r="F64" s="153"/>
      <c r="G64" s="153"/>
      <c r="H64" s="153"/>
      <c r="I64" s="153"/>
      <c r="J64" s="70"/>
      <c r="K64" s="28"/>
      <c r="L64" s="28"/>
      <c r="P64" s="107"/>
      <c r="Q64" s="53"/>
      <c r="R64" s="53"/>
      <c r="S64" s="53"/>
    </row>
    <row r="65" spans="1:19" x14ac:dyDescent="0.25">
      <c r="A65" s="53"/>
      <c r="B65" s="53"/>
      <c r="C65" s="53"/>
      <c r="D65" s="53"/>
      <c r="E65" s="53"/>
      <c r="F65" s="53"/>
      <c r="G65" s="53"/>
      <c r="H65" s="53"/>
      <c r="I65" s="53"/>
      <c r="J65" s="70"/>
      <c r="K65" s="28"/>
      <c r="L65" s="28"/>
      <c r="P65" s="107"/>
      <c r="Q65" s="53"/>
      <c r="R65" s="53"/>
      <c r="S65" s="53"/>
    </row>
    <row r="66" spans="1:19" x14ac:dyDescent="0.25">
      <c r="A66" s="21" t="s">
        <v>43</v>
      </c>
      <c r="P66" s="104"/>
    </row>
    <row r="67" spans="1:19" ht="31.5" x14ac:dyDescent="0.25">
      <c r="K67" s="23" t="s">
        <v>125</v>
      </c>
      <c r="L67" s="55" t="s">
        <v>124</v>
      </c>
      <c r="M67" s="55" t="s">
        <v>128</v>
      </c>
      <c r="N67" s="55" t="s">
        <v>133</v>
      </c>
      <c r="O67" s="55" t="s">
        <v>137</v>
      </c>
      <c r="P67" s="104"/>
    </row>
    <row r="68" spans="1:19" x14ac:dyDescent="0.25">
      <c r="B68" s="131" t="s">
        <v>44</v>
      </c>
      <c r="C68" s="131"/>
      <c r="D68" s="131"/>
      <c r="E68" s="131"/>
      <c r="F68" s="131"/>
      <c r="G68" s="131"/>
      <c r="H68" s="131"/>
      <c r="I68" s="131"/>
      <c r="J68" s="84"/>
      <c r="K68" s="32">
        <v>380</v>
      </c>
      <c r="L68" s="102">
        <f>K68*105.2/100</f>
        <v>399.76</v>
      </c>
      <c r="M68" s="66">
        <v>420</v>
      </c>
      <c r="N68" s="66">
        <f>M68*103.3/100</f>
        <v>433.86</v>
      </c>
      <c r="O68" s="66">
        <f t="shared" ref="O68:O86" si="12">N68*104.8/100</f>
        <v>454.68527999999998</v>
      </c>
      <c r="P68" s="105">
        <f t="shared" ref="P68:P86" si="13">IFERROR((M68-L68)/L68,0)</f>
        <v>5.0630378226936189E-2</v>
      </c>
    </row>
    <row r="69" spans="1:19" x14ac:dyDescent="0.25">
      <c r="B69" s="131" t="s">
        <v>45</v>
      </c>
      <c r="C69" s="139"/>
      <c r="D69" s="139"/>
      <c r="E69" s="139"/>
      <c r="F69" s="139"/>
      <c r="G69" s="139"/>
      <c r="H69" s="139"/>
      <c r="I69" s="139"/>
      <c r="J69" s="83"/>
      <c r="K69" s="32" t="s">
        <v>119</v>
      </c>
      <c r="L69" s="32"/>
      <c r="M69" s="66">
        <f>L69*104.6/100</f>
        <v>0</v>
      </c>
      <c r="N69" s="66">
        <f t="shared" ref="N69:O86" si="14">M69*103.3/100</f>
        <v>0</v>
      </c>
      <c r="O69" s="66">
        <f t="shared" si="12"/>
        <v>0</v>
      </c>
      <c r="P69" s="105">
        <f t="shared" si="13"/>
        <v>0</v>
      </c>
    </row>
    <row r="70" spans="1:19" x14ac:dyDescent="0.25">
      <c r="B70" s="131" t="s">
        <v>99</v>
      </c>
      <c r="C70" s="139"/>
      <c r="D70" s="139"/>
      <c r="E70" s="139"/>
      <c r="F70" s="139"/>
      <c r="G70" s="139"/>
      <c r="H70" s="139"/>
      <c r="I70" s="139"/>
      <c r="J70" s="83"/>
      <c r="K70" s="32">
        <v>700</v>
      </c>
      <c r="L70" s="5">
        <f>K70*105.2/100</f>
        <v>736.4</v>
      </c>
      <c r="M70" s="66">
        <f>L70*104.6/100</f>
        <v>770.2743999999999</v>
      </c>
      <c r="N70" s="66">
        <f t="shared" si="14"/>
        <v>795.6934551999999</v>
      </c>
      <c r="O70" s="66">
        <f t="shared" si="12"/>
        <v>833.88674104959978</v>
      </c>
      <c r="P70" s="105">
        <f t="shared" si="13"/>
        <v>4.5999999999999895E-2</v>
      </c>
    </row>
    <row r="71" spans="1:19" x14ac:dyDescent="0.25">
      <c r="B71" s="50" t="s">
        <v>98</v>
      </c>
      <c r="C71" s="51"/>
      <c r="D71" s="51"/>
      <c r="E71" s="51"/>
      <c r="F71" s="51"/>
      <c r="G71" s="51"/>
      <c r="H71" s="51"/>
      <c r="I71" s="51"/>
      <c r="J71" s="83"/>
      <c r="K71" s="32">
        <v>10</v>
      </c>
      <c r="L71" s="5">
        <f t="shared" ref="L71:L83" si="15">K71*105.2/100</f>
        <v>10.52</v>
      </c>
      <c r="M71" s="66">
        <v>10</v>
      </c>
      <c r="N71" s="66">
        <f t="shared" si="14"/>
        <v>10.33</v>
      </c>
      <c r="O71" s="66">
        <f t="shared" si="12"/>
        <v>10.825840000000001</v>
      </c>
      <c r="P71" s="105">
        <f t="shared" si="13"/>
        <v>-4.9429657794676771E-2</v>
      </c>
    </row>
    <row r="72" spans="1:19" x14ac:dyDescent="0.25">
      <c r="B72" s="131" t="s">
        <v>46</v>
      </c>
      <c r="C72" s="139"/>
      <c r="D72" s="139"/>
      <c r="E72" s="139"/>
      <c r="F72" s="139"/>
      <c r="G72" s="139"/>
      <c r="H72" s="139"/>
      <c r="I72" s="139"/>
      <c r="J72" s="83"/>
      <c r="K72" s="32">
        <v>80</v>
      </c>
      <c r="L72" s="5">
        <f t="shared" si="15"/>
        <v>84.16</v>
      </c>
      <c r="M72" s="66">
        <v>90</v>
      </c>
      <c r="N72" s="66">
        <f t="shared" si="14"/>
        <v>92.97</v>
      </c>
      <c r="O72" s="66">
        <f t="shared" si="12"/>
        <v>97.432559999999995</v>
      </c>
      <c r="P72" s="105">
        <f t="shared" si="13"/>
        <v>6.9391634980988631E-2</v>
      </c>
    </row>
    <row r="73" spans="1:19" x14ac:dyDescent="0.25">
      <c r="B73" s="131" t="s">
        <v>47</v>
      </c>
      <c r="C73" s="139"/>
      <c r="D73" s="139"/>
      <c r="E73" s="139"/>
      <c r="F73" s="139"/>
      <c r="G73" s="139"/>
      <c r="H73" s="139"/>
      <c r="I73" s="139"/>
      <c r="J73" s="83"/>
      <c r="K73" s="32">
        <v>80</v>
      </c>
      <c r="L73" s="5">
        <f t="shared" si="15"/>
        <v>84.16</v>
      </c>
      <c r="M73" s="66">
        <v>90</v>
      </c>
      <c r="N73" s="66">
        <f t="shared" si="14"/>
        <v>92.97</v>
      </c>
      <c r="O73" s="66">
        <f t="shared" si="12"/>
        <v>97.432559999999995</v>
      </c>
      <c r="P73" s="105">
        <f t="shared" si="13"/>
        <v>6.9391634980988631E-2</v>
      </c>
    </row>
    <row r="74" spans="1:19" x14ac:dyDescent="0.25">
      <c r="B74" s="131" t="s">
        <v>48</v>
      </c>
      <c r="C74" s="139"/>
      <c r="D74" s="139"/>
      <c r="E74" s="139"/>
      <c r="F74" s="139"/>
      <c r="G74" s="139"/>
      <c r="H74" s="139"/>
      <c r="I74" s="139"/>
      <c r="J74" s="83"/>
      <c r="K74" s="32">
        <v>73.64</v>
      </c>
      <c r="L74" s="5">
        <f t="shared" si="15"/>
        <v>77.469279999999998</v>
      </c>
      <c r="M74" s="66">
        <v>80</v>
      </c>
      <c r="N74" s="66">
        <f t="shared" si="14"/>
        <v>82.64</v>
      </c>
      <c r="O74" s="66">
        <f t="shared" si="12"/>
        <v>86.60672000000001</v>
      </c>
      <c r="P74" s="105">
        <f t="shared" si="13"/>
        <v>3.2667400548966018E-2</v>
      </c>
    </row>
    <row r="75" spans="1:19" x14ac:dyDescent="0.25">
      <c r="B75" s="131" t="s">
        <v>49</v>
      </c>
      <c r="C75" s="139"/>
      <c r="D75" s="139"/>
      <c r="E75" s="139"/>
      <c r="F75" s="139"/>
      <c r="G75" s="139"/>
      <c r="H75" s="139"/>
      <c r="I75" s="139"/>
      <c r="J75" s="83"/>
      <c r="K75" s="32">
        <v>2.63</v>
      </c>
      <c r="L75" s="5">
        <f t="shared" si="15"/>
        <v>2.7667599999999997</v>
      </c>
      <c r="M75" s="66">
        <v>0</v>
      </c>
      <c r="N75" s="66">
        <f t="shared" si="14"/>
        <v>0</v>
      </c>
      <c r="O75" s="66">
        <f t="shared" si="12"/>
        <v>0</v>
      </c>
      <c r="P75" s="105">
        <f t="shared" si="13"/>
        <v>-1</v>
      </c>
    </row>
    <row r="76" spans="1:19" x14ac:dyDescent="0.25">
      <c r="B76" s="131" t="s">
        <v>100</v>
      </c>
      <c r="C76" s="139"/>
      <c r="D76" s="139"/>
      <c r="E76" s="139"/>
      <c r="F76" s="139"/>
      <c r="G76" s="139"/>
      <c r="H76" s="139"/>
      <c r="I76" s="139"/>
      <c r="J76" s="83"/>
      <c r="K76" s="32">
        <v>1209.8</v>
      </c>
      <c r="L76" s="5">
        <f t="shared" si="15"/>
        <v>1272.7095999999999</v>
      </c>
      <c r="M76" s="66">
        <v>1330</v>
      </c>
      <c r="N76" s="66">
        <f t="shared" si="14"/>
        <v>1373.89</v>
      </c>
      <c r="O76" s="66">
        <f t="shared" si="12"/>
        <v>1439.8367200000002</v>
      </c>
      <c r="P76" s="105">
        <f t="shared" si="13"/>
        <v>4.5014510772921096E-2</v>
      </c>
    </row>
    <row r="77" spans="1:19" x14ac:dyDescent="0.25">
      <c r="B77" s="131" t="s">
        <v>50</v>
      </c>
      <c r="C77" s="139"/>
      <c r="D77" s="139"/>
      <c r="E77" s="139"/>
      <c r="F77" s="139"/>
      <c r="G77" s="139"/>
      <c r="H77" s="139"/>
      <c r="I77" s="139"/>
      <c r="J77" s="83"/>
      <c r="K77" s="32">
        <v>1998.8000000000002</v>
      </c>
      <c r="L77" s="5">
        <f t="shared" si="15"/>
        <v>2102.7376000000004</v>
      </c>
      <c r="M77" s="66">
        <v>2200</v>
      </c>
      <c r="N77" s="66">
        <f t="shared" si="14"/>
        <v>2272.6</v>
      </c>
      <c r="O77" s="66">
        <f t="shared" si="12"/>
        <v>2381.6848</v>
      </c>
      <c r="P77" s="105">
        <f t="shared" si="13"/>
        <v>4.6255129503557459E-2</v>
      </c>
    </row>
    <row r="78" spans="1:19" x14ac:dyDescent="0.25">
      <c r="B78" s="135" t="s">
        <v>51</v>
      </c>
      <c r="C78" s="140"/>
      <c r="D78" s="140"/>
      <c r="E78" s="140"/>
      <c r="F78" s="140"/>
      <c r="G78" s="140"/>
      <c r="H78" s="140"/>
      <c r="I78" s="140"/>
      <c r="J78" s="94"/>
      <c r="K78" s="33"/>
      <c r="L78" s="5"/>
      <c r="M78" s="66"/>
      <c r="N78" s="66">
        <f t="shared" si="14"/>
        <v>0</v>
      </c>
      <c r="O78" s="66">
        <f t="shared" si="12"/>
        <v>0</v>
      </c>
      <c r="P78" s="105">
        <f t="shared" si="13"/>
        <v>0</v>
      </c>
    </row>
    <row r="79" spans="1:19" x14ac:dyDescent="0.25">
      <c r="B79" s="34"/>
      <c r="C79" s="148" t="s">
        <v>52</v>
      </c>
      <c r="D79" s="148"/>
      <c r="E79" s="148"/>
      <c r="F79" s="148"/>
      <c r="G79" s="148"/>
      <c r="H79" s="148"/>
      <c r="I79" s="148"/>
      <c r="J79" s="72"/>
      <c r="K79" s="32">
        <v>6</v>
      </c>
      <c r="L79" s="5">
        <f t="shared" si="15"/>
        <v>6.3120000000000003</v>
      </c>
      <c r="M79" s="66">
        <v>10</v>
      </c>
      <c r="N79" s="66">
        <f t="shared" si="14"/>
        <v>10.33</v>
      </c>
      <c r="O79" s="66">
        <f t="shared" si="12"/>
        <v>10.825840000000001</v>
      </c>
      <c r="P79" s="105">
        <f t="shared" si="13"/>
        <v>0.58428390367553862</v>
      </c>
    </row>
    <row r="80" spans="1:19" x14ac:dyDescent="0.25">
      <c r="B80" s="34"/>
      <c r="C80" s="148" t="s">
        <v>53</v>
      </c>
      <c r="D80" s="149"/>
      <c r="E80" s="149"/>
      <c r="F80" s="149"/>
      <c r="G80" s="149"/>
      <c r="H80" s="149"/>
      <c r="I80" s="149"/>
      <c r="J80" s="73"/>
      <c r="K80" s="32">
        <v>7</v>
      </c>
      <c r="L80" s="5">
        <f t="shared" si="15"/>
        <v>7.3639999999999999</v>
      </c>
      <c r="M80" s="66">
        <v>10</v>
      </c>
      <c r="N80" s="66">
        <f t="shared" si="14"/>
        <v>10.33</v>
      </c>
      <c r="O80" s="66">
        <f t="shared" si="12"/>
        <v>10.825840000000001</v>
      </c>
      <c r="P80" s="105">
        <f t="shared" si="13"/>
        <v>0.35795763172189032</v>
      </c>
    </row>
    <row r="81" spans="1:19" x14ac:dyDescent="0.25">
      <c r="B81" s="34"/>
      <c r="C81" s="148" t="s">
        <v>54</v>
      </c>
      <c r="D81" s="149"/>
      <c r="E81" s="149"/>
      <c r="F81" s="149"/>
      <c r="G81" s="149"/>
      <c r="H81" s="149"/>
      <c r="I81" s="149"/>
      <c r="J81" s="73"/>
      <c r="K81" s="32">
        <v>6</v>
      </c>
      <c r="L81" s="5">
        <f t="shared" si="15"/>
        <v>6.3120000000000003</v>
      </c>
      <c r="M81" s="66">
        <v>10</v>
      </c>
      <c r="N81" s="66">
        <f t="shared" si="14"/>
        <v>10.33</v>
      </c>
      <c r="O81" s="66">
        <f t="shared" si="12"/>
        <v>10.825840000000001</v>
      </c>
      <c r="P81" s="105">
        <f t="shared" si="13"/>
        <v>0.58428390367553862</v>
      </c>
    </row>
    <row r="82" spans="1:19" x14ac:dyDescent="0.25">
      <c r="B82" s="34"/>
      <c r="C82" s="148" t="s">
        <v>55</v>
      </c>
      <c r="D82" s="149"/>
      <c r="E82" s="149"/>
      <c r="F82" s="149"/>
      <c r="G82" s="149"/>
      <c r="H82" s="149"/>
      <c r="I82" s="149"/>
      <c r="J82" s="73"/>
      <c r="K82" s="32">
        <v>7</v>
      </c>
      <c r="L82" s="5">
        <f t="shared" si="15"/>
        <v>7.3639999999999999</v>
      </c>
      <c r="M82" s="66">
        <v>10</v>
      </c>
      <c r="N82" s="66">
        <f t="shared" si="14"/>
        <v>10.33</v>
      </c>
      <c r="O82" s="66">
        <f t="shared" si="12"/>
        <v>10.825840000000001</v>
      </c>
      <c r="P82" s="105">
        <f t="shared" si="13"/>
        <v>0.35795763172189032</v>
      </c>
    </row>
    <row r="83" spans="1:19" x14ac:dyDescent="0.25">
      <c r="B83" s="34"/>
      <c r="C83" s="148" t="s">
        <v>56</v>
      </c>
      <c r="D83" s="149"/>
      <c r="E83" s="149"/>
      <c r="F83" s="149"/>
      <c r="G83" s="149"/>
      <c r="H83" s="149"/>
      <c r="I83" s="149"/>
      <c r="J83" s="73"/>
      <c r="K83" s="32">
        <v>11</v>
      </c>
      <c r="L83" s="5">
        <f t="shared" si="15"/>
        <v>11.572000000000001</v>
      </c>
      <c r="M83" s="66">
        <v>10</v>
      </c>
      <c r="N83" s="66">
        <f t="shared" si="14"/>
        <v>10.33</v>
      </c>
      <c r="O83" s="66">
        <f t="shared" si="12"/>
        <v>10.825840000000001</v>
      </c>
      <c r="P83" s="105">
        <f t="shared" si="13"/>
        <v>-0.13584514344970625</v>
      </c>
    </row>
    <row r="84" spans="1:19" x14ac:dyDescent="0.25">
      <c r="B84" s="2">
        <v>2.11</v>
      </c>
      <c r="C84" s="150" t="s">
        <v>129</v>
      </c>
      <c r="D84" s="151"/>
      <c r="E84" s="151"/>
      <c r="F84" s="151"/>
      <c r="G84" s="151"/>
      <c r="H84" s="151"/>
      <c r="I84" s="151"/>
      <c r="J84" s="74"/>
      <c r="K84" s="82"/>
      <c r="L84" s="82"/>
      <c r="M84" s="95"/>
      <c r="N84" s="66">
        <f t="shared" si="14"/>
        <v>0</v>
      </c>
      <c r="O84" s="66">
        <f t="shared" si="12"/>
        <v>0</v>
      </c>
      <c r="P84" s="105">
        <f t="shared" si="13"/>
        <v>0</v>
      </c>
    </row>
    <row r="85" spans="1:19" x14ac:dyDescent="0.25">
      <c r="B85" s="2" t="s">
        <v>127</v>
      </c>
      <c r="C85" s="2" t="s">
        <v>131</v>
      </c>
      <c r="K85" s="82"/>
      <c r="L85" s="82"/>
      <c r="M85" s="95">
        <v>10</v>
      </c>
      <c r="N85" s="66">
        <f t="shared" si="14"/>
        <v>10.33</v>
      </c>
      <c r="O85" s="66">
        <f t="shared" si="12"/>
        <v>10.825840000000001</v>
      </c>
      <c r="P85" s="105">
        <f t="shared" si="13"/>
        <v>0</v>
      </c>
    </row>
    <row r="86" spans="1:19" x14ac:dyDescent="0.25">
      <c r="B86" s="2" t="s">
        <v>130</v>
      </c>
      <c r="C86" s="2" t="s">
        <v>132</v>
      </c>
      <c r="K86" s="82"/>
      <c r="L86" s="82"/>
      <c r="M86" s="95">
        <v>20</v>
      </c>
      <c r="N86" s="66">
        <f t="shared" si="14"/>
        <v>20.66</v>
      </c>
      <c r="O86" s="66">
        <f t="shared" si="12"/>
        <v>21.651680000000002</v>
      </c>
      <c r="P86" s="105">
        <f t="shared" si="13"/>
        <v>0</v>
      </c>
    </row>
    <row r="87" spans="1:19" x14ac:dyDescent="0.25">
      <c r="M87" s="10"/>
      <c r="N87" s="10"/>
      <c r="O87" s="10"/>
      <c r="P87" s="104"/>
    </row>
    <row r="88" spans="1:19" x14ac:dyDescent="0.25">
      <c r="A88" s="21" t="s">
        <v>101</v>
      </c>
      <c r="M88" s="35"/>
      <c r="N88" s="35"/>
      <c r="O88" s="35"/>
      <c r="P88" s="104"/>
    </row>
    <row r="89" spans="1:19" ht="48" customHeight="1" x14ac:dyDescent="0.25">
      <c r="K89" s="23" t="str">
        <f>K67</f>
        <v>Tariffs 2018/19</v>
      </c>
      <c r="L89" s="23" t="str">
        <f>L67</f>
        <v>Proposed 2019/2020 Tariffs</v>
      </c>
      <c r="M89" s="23" t="str">
        <f>M67</f>
        <v>Proposed 2020/2021 Tariffs</v>
      </c>
      <c r="N89" s="23" t="str">
        <f>N67</f>
        <v>Proposed 2021/2022 Tariffs</v>
      </c>
      <c r="O89" s="55" t="s">
        <v>137</v>
      </c>
      <c r="P89" s="104"/>
    </row>
    <row r="90" spans="1:19" s="10" customFormat="1" x14ac:dyDescent="0.25">
      <c r="B90" s="144" t="s">
        <v>57</v>
      </c>
      <c r="C90" s="145"/>
      <c r="D90" s="145"/>
      <c r="E90" s="145"/>
      <c r="F90" s="145"/>
      <c r="G90" s="145"/>
      <c r="H90" s="145"/>
      <c r="I90" s="146"/>
      <c r="J90" s="75"/>
      <c r="K90" s="57" t="s">
        <v>120</v>
      </c>
      <c r="L90" s="57" t="s">
        <v>120</v>
      </c>
      <c r="M90" s="82" t="s">
        <v>120</v>
      </c>
      <c r="N90" s="112"/>
      <c r="O90" s="112"/>
      <c r="P90" s="104"/>
    </row>
    <row r="91" spans="1:19" s="10" customFormat="1" x14ac:dyDescent="0.25">
      <c r="B91" s="144" t="s">
        <v>58</v>
      </c>
      <c r="C91" s="145"/>
      <c r="D91" s="145"/>
      <c r="E91" s="145"/>
      <c r="F91" s="145"/>
      <c r="G91" s="145"/>
      <c r="H91" s="145"/>
      <c r="I91" s="146"/>
      <c r="J91" s="75"/>
      <c r="K91" s="57" t="s">
        <v>120</v>
      </c>
      <c r="L91" s="57" t="s">
        <v>120</v>
      </c>
      <c r="M91" s="82" t="s">
        <v>120</v>
      </c>
      <c r="N91" s="103"/>
      <c r="O91" s="115"/>
      <c r="P91" s="104"/>
    </row>
    <row r="92" spans="1:19" s="10" customFormat="1" x14ac:dyDescent="0.25">
      <c r="B92" s="144" t="s">
        <v>59</v>
      </c>
      <c r="C92" s="145"/>
      <c r="D92" s="145"/>
      <c r="E92" s="145"/>
      <c r="F92" s="145"/>
      <c r="G92" s="145"/>
      <c r="H92" s="145"/>
      <c r="I92" s="146"/>
      <c r="J92" s="75"/>
      <c r="K92" s="57" t="s">
        <v>120</v>
      </c>
      <c r="L92" s="57" t="s">
        <v>120</v>
      </c>
      <c r="M92" s="82" t="s">
        <v>120</v>
      </c>
      <c r="N92" s="103"/>
      <c r="O92" s="115"/>
      <c r="P92" s="104"/>
    </row>
    <row r="93" spans="1:19" s="10" customFormat="1" x14ac:dyDescent="0.25">
      <c r="B93" s="144" t="s">
        <v>60</v>
      </c>
      <c r="C93" s="145"/>
      <c r="D93" s="145"/>
      <c r="E93" s="145"/>
      <c r="F93" s="145"/>
      <c r="G93" s="145"/>
      <c r="H93" s="145"/>
      <c r="I93" s="146"/>
      <c r="J93" s="75"/>
      <c r="K93" s="57" t="s">
        <v>120</v>
      </c>
      <c r="L93" s="57" t="s">
        <v>120</v>
      </c>
      <c r="M93" s="82" t="s">
        <v>120</v>
      </c>
      <c r="N93" s="103"/>
      <c r="O93" s="115"/>
      <c r="P93" s="104"/>
    </row>
    <row r="94" spans="1:19" x14ac:dyDescent="0.25">
      <c r="P94" s="108"/>
      <c r="Q94" s="35"/>
      <c r="R94" s="35"/>
      <c r="S94" s="35"/>
    </row>
    <row r="95" spans="1:19" x14ac:dyDescent="0.25">
      <c r="P95" s="104"/>
    </row>
    <row r="96" spans="1:19" x14ac:dyDescent="0.25">
      <c r="A96" s="21" t="s">
        <v>61</v>
      </c>
      <c r="P96" s="104"/>
    </row>
    <row r="97" spans="2:16" ht="31.5" x14ac:dyDescent="0.25">
      <c r="K97" s="23" t="str">
        <f>K89</f>
        <v>Tariffs 2018/19</v>
      </c>
      <c r="L97" s="23" t="str">
        <f>L89</f>
        <v>Proposed 2019/2020 Tariffs</v>
      </c>
      <c r="M97" s="22" t="str">
        <f>M89</f>
        <v>Proposed 2020/2021 Tariffs</v>
      </c>
      <c r="N97" s="24" t="str">
        <f>N89</f>
        <v>Proposed 2021/2022 Tariffs</v>
      </c>
      <c r="O97" s="24" t="str">
        <f>O89</f>
        <v>Proposed 2022/2023 Tariffs</v>
      </c>
      <c r="P97" s="104"/>
    </row>
    <row r="98" spans="2:16" x14ac:dyDescent="0.25">
      <c r="B98" s="141" t="s">
        <v>62</v>
      </c>
      <c r="C98" s="142"/>
      <c r="D98" s="142"/>
      <c r="E98" s="142"/>
      <c r="F98" s="142"/>
      <c r="G98" s="142"/>
      <c r="H98" s="142"/>
      <c r="I98" s="142"/>
      <c r="J98" s="78"/>
      <c r="L98" s="113"/>
      <c r="M98" s="103"/>
      <c r="N98" s="103"/>
      <c r="O98" s="115"/>
      <c r="P98" s="104"/>
    </row>
    <row r="99" spans="2:16" x14ac:dyDescent="0.25">
      <c r="C99" s="131" t="s">
        <v>63</v>
      </c>
      <c r="D99" s="131"/>
      <c r="E99" s="131"/>
      <c r="F99" s="131"/>
      <c r="G99" s="131"/>
      <c r="H99" s="131"/>
      <c r="I99" s="147"/>
      <c r="J99" s="79"/>
      <c r="K99" s="58">
        <v>70</v>
      </c>
      <c r="L99" s="114">
        <f>K99*105.2/100</f>
        <v>73.64</v>
      </c>
      <c r="M99" s="66">
        <v>80</v>
      </c>
      <c r="N99" s="66">
        <f>M99*103.3/100</f>
        <v>82.64</v>
      </c>
      <c r="O99" s="66">
        <f t="shared" ref="O99:O113" si="16">N99*104.8/100</f>
        <v>86.60672000000001</v>
      </c>
      <c r="P99" s="105">
        <f>IFERROR((M99-L99)/L99,0)</f>
        <v>8.6366105377512215E-2</v>
      </c>
    </row>
    <row r="100" spans="2:16" x14ac:dyDescent="0.25">
      <c r="C100" s="131" t="s">
        <v>64</v>
      </c>
      <c r="D100" s="131"/>
      <c r="E100" s="131"/>
      <c r="F100" s="131"/>
      <c r="G100" s="131"/>
      <c r="H100" s="131"/>
      <c r="I100" s="147"/>
      <c r="J100" s="79"/>
      <c r="K100" s="58">
        <v>60</v>
      </c>
      <c r="L100" s="114">
        <f t="shared" ref="L100:L103" si="17">K100*105.2/100</f>
        <v>63.12</v>
      </c>
      <c r="M100" s="66">
        <v>70</v>
      </c>
      <c r="N100" s="66">
        <f t="shared" ref="N100:O113" si="18">M100*103.3/100</f>
        <v>72.31</v>
      </c>
      <c r="O100" s="66">
        <f t="shared" si="16"/>
        <v>75.780879999999996</v>
      </c>
      <c r="P100" s="105">
        <f>IFERROR((M100-L100)/L100,0)</f>
        <v>0.10899873257287711</v>
      </c>
    </row>
    <row r="101" spans="2:16" x14ac:dyDescent="0.25">
      <c r="C101" s="131" t="s">
        <v>65</v>
      </c>
      <c r="D101" s="139"/>
      <c r="E101" s="139"/>
      <c r="F101" s="139"/>
      <c r="G101" s="139"/>
      <c r="H101" s="139"/>
      <c r="I101" s="143"/>
      <c r="J101" s="77"/>
      <c r="K101" s="58">
        <v>30</v>
      </c>
      <c r="L101" s="114">
        <f t="shared" si="17"/>
        <v>31.56</v>
      </c>
      <c r="M101" s="66">
        <v>30</v>
      </c>
      <c r="N101" s="66">
        <f t="shared" si="18"/>
        <v>30.99</v>
      </c>
      <c r="O101" s="66">
        <f t="shared" si="16"/>
        <v>32.477519999999998</v>
      </c>
      <c r="P101" s="105">
        <f>IFERROR((M101-L101)/L101,0)</f>
        <v>-4.9429657794676771E-2</v>
      </c>
    </row>
    <row r="102" spans="2:16" x14ac:dyDescent="0.25">
      <c r="C102" s="131" t="s">
        <v>66</v>
      </c>
      <c r="D102" s="139"/>
      <c r="E102" s="139"/>
      <c r="F102" s="139"/>
      <c r="G102" s="139"/>
      <c r="H102" s="139"/>
      <c r="I102" s="143"/>
      <c r="J102" s="77"/>
      <c r="K102" s="58">
        <v>60</v>
      </c>
      <c r="L102" s="114">
        <f t="shared" si="17"/>
        <v>63.12</v>
      </c>
      <c r="M102" s="66">
        <v>70</v>
      </c>
      <c r="N102" s="66">
        <f t="shared" si="18"/>
        <v>72.31</v>
      </c>
      <c r="O102" s="66">
        <f t="shared" si="16"/>
        <v>75.780879999999996</v>
      </c>
      <c r="P102" s="105">
        <f>IFERROR((M102-L102)/L102,0)</f>
        <v>0.10899873257287711</v>
      </c>
    </row>
    <row r="103" spans="2:16" x14ac:dyDescent="0.25">
      <c r="C103" s="131" t="s">
        <v>67</v>
      </c>
      <c r="D103" s="139"/>
      <c r="E103" s="139"/>
      <c r="F103" s="139"/>
      <c r="G103" s="139"/>
      <c r="H103" s="139"/>
      <c r="I103" s="143"/>
      <c r="J103" s="77"/>
      <c r="K103" s="58">
        <v>30</v>
      </c>
      <c r="L103" s="114">
        <f t="shared" si="17"/>
        <v>31.56</v>
      </c>
      <c r="M103" s="66">
        <v>30</v>
      </c>
      <c r="N103" s="66">
        <f t="shared" si="18"/>
        <v>30.99</v>
      </c>
      <c r="O103" s="66">
        <f t="shared" si="16"/>
        <v>32.477519999999998</v>
      </c>
      <c r="P103" s="105">
        <f>IFERROR((M103-L103)/L103,0)</f>
        <v>-4.9429657794676771E-2</v>
      </c>
    </row>
    <row r="104" spans="2:16" x14ac:dyDescent="0.25">
      <c r="C104" s="131" t="s">
        <v>117</v>
      </c>
      <c r="D104" s="139"/>
      <c r="E104" s="139"/>
      <c r="F104" s="139"/>
      <c r="G104" s="139"/>
      <c r="H104" s="139"/>
      <c r="I104" s="143"/>
      <c r="J104" s="77"/>
      <c r="K104" s="59"/>
      <c r="L104" s="59"/>
      <c r="M104" s="66"/>
      <c r="N104" s="66">
        <f t="shared" si="18"/>
        <v>0</v>
      </c>
      <c r="O104" s="66">
        <f t="shared" si="16"/>
        <v>0</v>
      </c>
      <c r="P104" s="104"/>
    </row>
    <row r="105" spans="2:16" x14ac:dyDescent="0.25">
      <c r="B105" s="141" t="s">
        <v>68</v>
      </c>
      <c r="C105" s="142"/>
      <c r="D105" s="142"/>
      <c r="E105" s="142"/>
      <c r="F105" s="142"/>
      <c r="G105" s="142"/>
      <c r="H105" s="142"/>
      <c r="I105" s="142"/>
      <c r="J105" s="78"/>
      <c r="K105" s="1"/>
      <c r="L105" s="1"/>
      <c r="M105" s="66"/>
      <c r="N105" s="66">
        <f t="shared" si="18"/>
        <v>0</v>
      </c>
      <c r="O105" s="66">
        <f t="shared" si="16"/>
        <v>0</v>
      </c>
      <c r="P105" s="104"/>
    </row>
    <row r="106" spans="2:16" x14ac:dyDescent="0.25">
      <c r="C106" s="131" t="s">
        <v>69</v>
      </c>
      <c r="D106" s="131"/>
      <c r="E106" s="131"/>
      <c r="F106" s="131"/>
      <c r="G106" s="131"/>
      <c r="H106" s="131"/>
      <c r="I106" s="131"/>
      <c r="J106" s="79"/>
      <c r="K106" s="58">
        <v>120</v>
      </c>
      <c r="L106" s="114">
        <f>K106*105.2/100</f>
        <v>126.24</v>
      </c>
      <c r="M106" s="66">
        <v>130</v>
      </c>
      <c r="N106" s="66">
        <f t="shared" si="18"/>
        <v>134.29</v>
      </c>
      <c r="O106" s="66">
        <f t="shared" si="16"/>
        <v>140.73591999999999</v>
      </c>
      <c r="P106" s="105">
        <f t="shared" ref="P106:P113" si="19">IFERROR((M106-L106)/L106,0)</f>
        <v>2.9784537389100169E-2</v>
      </c>
    </row>
    <row r="107" spans="2:16" x14ac:dyDescent="0.25">
      <c r="C107" s="131" t="s">
        <v>70</v>
      </c>
      <c r="D107" s="139"/>
      <c r="E107" s="139"/>
      <c r="F107" s="139"/>
      <c r="G107" s="139"/>
      <c r="H107" s="139"/>
      <c r="I107" s="139"/>
      <c r="J107" s="77"/>
      <c r="K107" s="58">
        <v>50</v>
      </c>
      <c r="L107" s="114">
        <f t="shared" ref="L107:L113" si="20">K107*105.2/100</f>
        <v>52.6</v>
      </c>
      <c r="M107" s="66">
        <v>60</v>
      </c>
      <c r="N107" s="66">
        <f t="shared" si="18"/>
        <v>61.98</v>
      </c>
      <c r="O107" s="66">
        <f t="shared" si="16"/>
        <v>64.955039999999997</v>
      </c>
      <c r="P107" s="105">
        <f t="shared" si="19"/>
        <v>0.14068441064638781</v>
      </c>
    </row>
    <row r="108" spans="2:16" x14ac:dyDescent="0.25">
      <c r="C108" s="131" t="s">
        <v>71</v>
      </c>
      <c r="D108" s="139"/>
      <c r="E108" s="139"/>
      <c r="F108" s="139"/>
      <c r="G108" s="139"/>
      <c r="H108" s="139"/>
      <c r="I108" s="139"/>
      <c r="J108" s="77"/>
      <c r="K108" s="58">
        <v>70</v>
      </c>
      <c r="L108" s="114">
        <f t="shared" si="20"/>
        <v>73.64</v>
      </c>
      <c r="M108" s="66">
        <v>80</v>
      </c>
      <c r="N108" s="66">
        <f t="shared" si="18"/>
        <v>82.64</v>
      </c>
      <c r="O108" s="66">
        <f t="shared" si="16"/>
        <v>86.60672000000001</v>
      </c>
      <c r="P108" s="105">
        <f t="shared" si="19"/>
        <v>8.6366105377512215E-2</v>
      </c>
    </row>
    <row r="109" spans="2:16" x14ac:dyDescent="0.25">
      <c r="C109" s="131" t="s">
        <v>72</v>
      </c>
      <c r="D109" s="139"/>
      <c r="E109" s="139"/>
      <c r="F109" s="139"/>
      <c r="G109" s="139"/>
      <c r="H109" s="139"/>
      <c r="I109" s="139"/>
      <c r="J109" s="77"/>
      <c r="K109" s="58">
        <v>40</v>
      </c>
      <c r="L109" s="114">
        <f t="shared" si="20"/>
        <v>42.08</v>
      </c>
      <c r="M109" s="66">
        <v>40</v>
      </c>
      <c r="N109" s="66">
        <f t="shared" si="18"/>
        <v>41.32</v>
      </c>
      <c r="O109" s="66">
        <f t="shared" si="16"/>
        <v>43.303360000000005</v>
      </c>
      <c r="P109" s="105">
        <f t="shared" si="19"/>
        <v>-4.9429657794676771E-2</v>
      </c>
    </row>
    <row r="110" spans="2:16" x14ac:dyDescent="0.25">
      <c r="C110" s="131" t="s">
        <v>73</v>
      </c>
      <c r="D110" s="139"/>
      <c r="E110" s="139"/>
      <c r="F110" s="139"/>
      <c r="G110" s="139"/>
      <c r="H110" s="139"/>
      <c r="I110" s="139"/>
      <c r="J110" s="77"/>
      <c r="K110" s="58">
        <v>90</v>
      </c>
      <c r="L110" s="114">
        <f t="shared" si="20"/>
        <v>94.68</v>
      </c>
      <c r="M110" s="66">
        <v>100</v>
      </c>
      <c r="N110" s="66">
        <f t="shared" si="18"/>
        <v>103.3</v>
      </c>
      <c r="O110" s="66">
        <f t="shared" si="16"/>
        <v>108.25839999999999</v>
      </c>
      <c r="P110" s="105">
        <f t="shared" si="19"/>
        <v>5.6189269117025695E-2</v>
      </c>
    </row>
    <row r="111" spans="2:16" x14ac:dyDescent="0.25">
      <c r="B111" s="141" t="s">
        <v>74</v>
      </c>
      <c r="C111" s="142"/>
      <c r="D111" s="142"/>
      <c r="E111" s="142"/>
      <c r="F111" s="142"/>
      <c r="G111" s="142"/>
      <c r="H111" s="142"/>
      <c r="I111" s="142"/>
      <c r="J111" s="78"/>
      <c r="K111" s="58"/>
      <c r="L111" s="114"/>
      <c r="M111" s="66"/>
      <c r="N111" s="66">
        <f t="shared" si="18"/>
        <v>0</v>
      </c>
      <c r="O111" s="66">
        <f t="shared" si="16"/>
        <v>0</v>
      </c>
      <c r="P111" s="105">
        <f t="shared" si="19"/>
        <v>0</v>
      </c>
    </row>
    <row r="112" spans="2:16" x14ac:dyDescent="0.25">
      <c r="C112" s="131" t="s">
        <v>75</v>
      </c>
      <c r="D112" s="131"/>
      <c r="E112" s="131"/>
      <c r="F112" s="131"/>
      <c r="G112" s="131"/>
      <c r="H112" s="131"/>
      <c r="I112" s="131"/>
      <c r="J112" s="79"/>
      <c r="K112" s="58">
        <v>110</v>
      </c>
      <c r="L112" s="114">
        <f t="shared" si="20"/>
        <v>115.72</v>
      </c>
      <c r="M112" s="66">
        <v>120</v>
      </c>
      <c r="N112" s="66">
        <f t="shared" si="18"/>
        <v>123.96</v>
      </c>
      <c r="O112" s="66">
        <f t="shared" si="16"/>
        <v>129.91007999999999</v>
      </c>
      <c r="P112" s="105">
        <f t="shared" si="19"/>
        <v>3.6985827860352587E-2</v>
      </c>
    </row>
    <row r="113" spans="1:19" x14ac:dyDescent="0.25">
      <c r="C113" s="131" t="s">
        <v>76</v>
      </c>
      <c r="D113" s="131"/>
      <c r="E113" s="131"/>
      <c r="F113" s="131"/>
      <c r="G113" s="131"/>
      <c r="H113" s="131"/>
      <c r="I113" s="131"/>
      <c r="J113" s="79"/>
      <c r="K113" s="58">
        <v>60</v>
      </c>
      <c r="L113" s="114">
        <f t="shared" si="20"/>
        <v>63.12</v>
      </c>
      <c r="M113" s="66">
        <v>70</v>
      </c>
      <c r="N113" s="66">
        <f t="shared" si="18"/>
        <v>72.31</v>
      </c>
      <c r="O113" s="66">
        <f t="shared" si="16"/>
        <v>75.780879999999996</v>
      </c>
      <c r="P113" s="105">
        <f t="shared" si="19"/>
        <v>0.10899873257287711</v>
      </c>
    </row>
    <row r="114" spans="1:19" x14ac:dyDescent="0.25">
      <c r="P114" s="104"/>
    </row>
    <row r="115" spans="1:19" x14ac:dyDescent="0.25">
      <c r="P115" s="104"/>
    </row>
    <row r="116" spans="1:19" x14ac:dyDescent="0.25">
      <c r="P116" s="104"/>
    </row>
    <row r="117" spans="1:19" x14ac:dyDescent="0.25">
      <c r="A117" s="21" t="s">
        <v>77</v>
      </c>
      <c r="P117" s="104"/>
    </row>
    <row r="118" spans="1:19" x14ac:dyDescent="0.25">
      <c r="G118" s="134" t="s">
        <v>4</v>
      </c>
      <c r="H118" s="134"/>
      <c r="I118" s="134"/>
      <c r="J118" s="88"/>
      <c r="K118" s="129" t="s">
        <v>116</v>
      </c>
      <c r="L118" s="130"/>
      <c r="P118" s="109"/>
      <c r="Q118" s="62"/>
      <c r="R118" s="62"/>
      <c r="S118" s="36"/>
    </row>
    <row r="119" spans="1:19" ht="47.25" x14ac:dyDescent="0.25">
      <c r="B119" s="37" t="s">
        <v>2</v>
      </c>
      <c r="C119" s="38"/>
      <c r="D119" s="38"/>
      <c r="E119" s="38"/>
      <c r="F119" s="38"/>
      <c r="G119" s="22" t="str">
        <f>K119</f>
        <v>Tariffs 2018/19</v>
      </c>
      <c r="H119" s="22" t="s">
        <v>42</v>
      </c>
      <c r="I119" s="23" t="str">
        <f>L119</f>
        <v>Proposed 2019/2020 Tariffs</v>
      </c>
      <c r="J119" s="23"/>
      <c r="K119" s="23" t="str">
        <f>K97</f>
        <v>Tariffs 2018/19</v>
      </c>
      <c r="L119" s="23" t="str">
        <f>L97</f>
        <v>Proposed 2019/2020 Tariffs</v>
      </c>
      <c r="M119" s="23" t="str">
        <f>M97</f>
        <v>Proposed 2020/2021 Tariffs</v>
      </c>
      <c r="N119" s="23" t="str">
        <f>N97</f>
        <v>Proposed 2021/2022 Tariffs</v>
      </c>
      <c r="O119" s="23" t="str">
        <f>O97</f>
        <v>Proposed 2022/2023 Tariffs</v>
      </c>
      <c r="P119" s="104"/>
    </row>
    <row r="120" spans="1:19" x14ac:dyDescent="0.25">
      <c r="B120" s="131" t="s">
        <v>78</v>
      </c>
      <c r="C120" s="131"/>
      <c r="D120" s="131"/>
      <c r="E120" s="131"/>
      <c r="F120" s="131"/>
      <c r="G120" s="4">
        <v>1000</v>
      </c>
      <c r="H120" s="39">
        <f t="shared" ref="H120:H124" si="21">G120*1.06</f>
        <v>1060</v>
      </c>
      <c r="I120" s="4">
        <f>G120*105.2/100</f>
        <v>1052</v>
      </c>
      <c r="J120" s="4"/>
      <c r="K120" s="32">
        <v>1600</v>
      </c>
      <c r="L120" s="5">
        <f>K120*105.2/100</f>
        <v>1683.2</v>
      </c>
      <c r="M120" s="66">
        <v>1760</v>
      </c>
      <c r="N120" s="66">
        <f>M120*103.3/100</f>
        <v>1818.08</v>
      </c>
      <c r="O120" s="66">
        <f t="shared" ref="O120:O128" si="22">N120*104.8/100</f>
        <v>1905.3478399999999</v>
      </c>
      <c r="P120" s="105">
        <f t="shared" ref="P120:P128" si="23">IFERROR((M120-L120)/L120,0)</f>
        <v>4.5627376425855487E-2</v>
      </c>
    </row>
    <row r="121" spans="1:19" x14ac:dyDescent="0.25">
      <c r="B121" s="131" t="s">
        <v>79</v>
      </c>
      <c r="C121" s="139"/>
      <c r="D121" s="139"/>
      <c r="E121" s="139"/>
      <c r="F121" s="139"/>
      <c r="G121" s="4">
        <v>450</v>
      </c>
      <c r="H121" s="39">
        <f t="shared" si="21"/>
        <v>477</v>
      </c>
      <c r="I121" s="4">
        <f t="shared" ref="I121:I128" si="24">G121*105.2/100</f>
        <v>473.4</v>
      </c>
      <c r="J121" s="4"/>
      <c r="K121" s="32">
        <v>690</v>
      </c>
      <c r="L121" s="5">
        <f t="shared" ref="L121:L128" si="25">K121*105.2/100</f>
        <v>725.88</v>
      </c>
      <c r="M121" s="66">
        <v>760</v>
      </c>
      <c r="N121" s="66">
        <f t="shared" ref="N121:O128" si="26">M121*103.3/100</f>
        <v>785.08</v>
      </c>
      <c r="O121" s="66">
        <f t="shared" si="22"/>
        <v>822.76384000000007</v>
      </c>
      <c r="P121" s="105">
        <f t="shared" si="23"/>
        <v>4.7005014602964683E-2</v>
      </c>
    </row>
    <row r="122" spans="1:19" x14ac:dyDescent="0.25">
      <c r="B122" s="131" t="s">
        <v>80</v>
      </c>
      <c r="C122" s="139"/>
      <c r="D122" s="139"/>
      <c r="E122" s="139"/>
      <c r="F122" s="139"/>
      <c r="G122" s="4">
        <v>350</v>
      </c>
      <c r="H122" s="39">
        <f t="shared" si="21"/>
        <v>371</v>
      </c>
      <c r="I122" s="4">
        <f t="shared" si="24"/>
        <v>368.2</v>
      </c>
      <c r="J122" s="4"/>
      <c r="K122" s="32">
        <v>480</v>
      </c>
      <c r="L122" s="5">
        <f t="shared" si="25"/>
        <v>504.96</v>
      </c>
      <c r="M122" s="66">
        <v>530</v>
      </c>
      <c r="N122" s="66">
        <f t="shared" si="26"/>
        <v>547.49</v>
      </c>
      <c r="O122" s="66">
        <f t="shared" si="22"/>
        <v>573.76951999999994</v>
      </c>
      <c r="P122" s="105">
        <f t="shared" si="23"/>
        <v>4.95880861850444E-2</v>
      </c>
    </row>
    <row r="123" spans="1:19" x14ac:dyDescent="0.25">
      <c r="B123" s="131" t="s">
        <v>81</v>
      </c>
      <c r="C123" s="139"/>
      <c r="D123" s="139"/>
      <c r="E123" s="139"/>
      <c r="F123" s="139"/>
      <c r="G123" s="4">
        <v>700</v>
      </c>
      <c r="H123" s="39">
        <f t="shared" si="21"/>
        <v>742</v>
      </c>
      <c r="I123" s="4">
        <f t="shared" si="24"/>
        <v>736.4</v>
      </c>
      <c r="J123" s="4"/>
      <c r="K123" s="32">
        <v>1270</v>
      </c>
      <c r="L123" s="5">
        <f t="shared" si="25"/>
        <v>1336.04</v>
      </c>
      <c r="M123" s="66">
        <v>1400</v>
      </c>
      <c r="N123" s="66">
        <f t="shared" si="26"/>
        <v>1446.2</v>
      </c>
      <c r="O123" s="66">
        <f t="shared" si="22"/>
        <v>1515.6176</v>
      </c>
      <c r="P123" s="105">
        <f t="shared" si="23"/>
        <v>4.7872818179096464E-2</v>
      </c>
    </row>
    <row r="124" spans="1:19" x14ac:dyDescent="0.25">
      <c r="B124" s="131" t="s">
        <v>82</v>
      </c>
      <c r="C124" s="139"/>
      <c r="D124" s="139"/>
      <c r="E124" s="139"/>
      <c r="F124" s="139"/>
      <c r="G124" s="4">
        <v>300</v>
      </c>
      <c r="H124" s="39">
        <f t="shared" si="21"/>
        <v>318</v>
      </c>
      <c r="I124" s="4">
        <f t="shared" si="24"/>
        <v>315.60000000000002</v>
      </c>
      <c r="J124" s="4"/>
      <c r="K124" s="32">
        <v>320</v>
      </c>
      <c r="L124" s="5">
        <f t="shared" si="25"/>
        <v>336.64</v>
      </c>
      <c r="M124" s="66">
        <v>350</v>
      </c>
      <c r="N124" s="66">
        <f t="shared" si="26"/>
        <v>361.55</v>
      </c>
      <c r="O124" s="66">
        <f t="shared" si="22"/>
        <v>378.90440000000001</v>
      </c>
      <c r="P124" s="105">
        <f t="shared" si="23"/>
        <v>3.9686311787072284E-2</v>
      </c>
    </row>
    <row r="125" spans="1:19" x14ac:dyDescent="0.25">
      <c r="B125" s="131" t="s">
        <v>83</v>
      </c>
      <c r="C125" s="139"/>
      <c r="D125" s="139"/>
      <c r="E125" s="139"/>
      <c r="F125" s="139"/>
      <c r="G125" s="4">
        <v>400</v>
      </c>
      <c r="H125" s="3" t="s">
        <v>3</v>
      </c>
      <c r="I125" s="4">
        <f t="shared" si="24"/>
        <v>420.8</v>
      </c>
      <c r="J125" s="4"/>
      <c r="K125" s="32">
        <v>430</v>
      </c>
      <c r="L125" s="5">
        <f t="shared" si="25"/>
        <v>452.36</v>
      </c>
      <c r="M125" s="66">
        <v>470</v>
      </c>
      <c r="N125" s="66">
        <f t="shared" si="26"/>
        <v>485.51</v>
      </c>
      <c r="O125" s="66">
        <f t="shared" si="22"/>
        <v>508.81447999999995</v>
      </c>
      <c r="P125" s="105">
        <f t="shared" si="23"/>
        <v>3.8995490317446251E-2</v>
      </c>
    </row>
    <row r="126" spans="1:19" x14ac:dyDescent="0.25">
      <c r="B126" s="131" t="s">
        <v>84</v>
      </c>
      <c r="C126" s="139"/>
      <c r="D126" s="139"/>
      <c r="E126" s="139"/>
      <c r="F126" s="139"/>
      <c r="G126" s="3" t="s">
        <v>3</v>
      </c>
      <c r="H126" s="3" t="s">
        <v>3</v>
      </c>
      <c r="I126" s="4"/>
      <c r="J126" s="4"/>
      <c r="K126" s="40"/>
      <c r="L126" s="5"/>
      <c r="M126" s="66"/>
      <c r="N126" s="66">
        <f t="shared" si="26"/>
        <v>0</v>
      </c>
      <c r="O126" s="66">
        <f t="shared" si="22"/>
        <v>0</v>
      </c>
      <c r="P126" s="105">
        <f t="shared" si="23"/>
        <v>0</v>
      </c>
    </row>
    <row r="127" spans="1:19" x14ac:dyDescent="0.25">
      <c r="B127" s="135" t="s">
        <v>85</v>
      </c>
      <c r="C127" s="140"/>
      <c r="D127" s="140"/>
      <c r="E127" s="140"/>
      <c r="F127" s="140"/>
      <c r="G127" s="42">
        <v>400</v>
      </c>
      <c r="H127" s="41">
        <f>177*1.068</f>
        <v>189.036</v>
      </c>
      <c r="I127" s="4">
        <f t="shared" si="24"/>
        <v>420.8</v>
      </c>
      <c r="J127" s="42"/>
      <c r="K127" s="42">
        <v>430</v>
      </c>
      <c r="L127" s="5">
        <f t="shared" si="25"/>
        <v>452.36</v>
      </c>
      <c r="M127" s="66">
        <v>470</v>
      </c>
      <c r="N127" s="66">
        <f t="shared" si="26"/>
        <v>485.51</v>
      </c>
      <c r="O127" s="66">
        <f t="shared" si="22"/>
        <v>508.81447999999995</v>
      </c>
      <c r="P127" s="105">
        <f t="shared" si="23"/>
        <v>3.8995490317446251E-2</v>
      </c>
    </row>
    <row r="128" spans="1:19" x14ac:dyDescent="0.25">
      <c r="B128" s="131" t="s">
        <v>112</v>
      </c>
      <c r="C128" s="139"/>
      <c r="D128" s="139"/>
      <c r="E128" s="139"/>
      <c r="F128" s="139"/>
      <c r="G128" s="52">
        <v>150</v>
      </c>
      <c r="H128" s="52"/>
      <c r="I128" s="4">
        <f t="shared" si="24"/>
        <v>157.80000000000001</v>
      </c>
      <c r="J128" s="4"/>
      <c r="K128" s="52">
        <v>210</v>
      </c>
      <c r="L128" s="5">
        <f t="shared" si="25"/>
        <v>220.92</v>
      </c>
      <c r="M128" s="66">
        <v>230</v>
      </c>
      <c r="N128" s="66">
        <f t="shared" si="26"/>
        <v>237.59</v>
      </c>
      <c r="O128" s="66">
        <f t="shared" si="22"/>
        <v>248.99432000000002</v>
      </c>
      <c r="P128" s="105">
        <f t="shared" si="23"/>
        <v>4.1100850986782601E-2</v>
      </c>
    </row>
    <row r="129" spans="1:16" x14ac:dyDescent="0.25">
      <c r="H129" s="2">
        <f>579*6/100</f>
        <v>34.74</v>
      </c>
      <c r="P129" s="104"/>
    </row>
    <row r="130" spans="1:16" x14ac:dyDescent="0.25">
      <c r="A130" s="21" t="s">
        <v>86</v>
      </c>
      <c r="P130" s="104"/>
    </row>
    <row r="131" spans="1:16" ht="31.5" x14ac:dyDescent="0.25">
      <c r="K131" s="60" t="str">
        <f>K119</f>
        <v>Tariffs 2018/19</v>
      </c>
      <c r="L131" s="23" t="str">
        <f>L119</f>
        <v>Proposed 2019/2020 Tariffs</v>
      </c>
      <c r="M131" s="23" t="str">
        <f>M119</f>
        <v>Proposed 2020/2021 Tariffs</v>
      </c>
      <c r="N131" s="23" t="str">
        <f>N119</f>
        <v>Proposed 2021/2022 Tariffs</v>
      </c>
      <c r="O131" s="23" t="str">
        <f>O119</f>
        <v>Proposed 2022/2023 Tariffs</v>
      </c>
      <c r="P131" s="104"/>
    </row>
    <row r="132" spans="1:16" x14ac:dyDescent="0.25">
      <c r="B132" s="136" t="s">
        <v>102</v>
      </c>
      <c r="C132" s="137"/>
      <c r="D132" s="137"/>
      <c r="E132" s="137"/>
      <c r="F132" s="137"/>
      <c r="G132" s="137"/>
      <c r="H132" s="137"/>
      <c r="I132" s="138"/>
      <c r="J132" s="89"/>
      <c r="K132" s="126">
        <v>320</v>
      </c>
      <c r="L132" s="126">
        <f>K132*105.2/100</f>
        <v>336.64</v>
      </c>
      <c r="M132" s="117">
        <v>350</v>
      </c>
      <c r="N132" s="116">
        <f>M132*103.3/100</f>
        <v>361.55</v>
      </c>
      <c r="O132" s="116">
        <f t="shared" ref="O132:O137" si="27">N132*104.8/100</f>
        <v>378.90440000000001</v>
      </c>
      <c r="P132" s="105">
        <f t="shared" ref="P132:P137" si="28">IFERROR((M132-L132)/L132,0)</f>
        <v>3.9686311787072284E-2</v>
      </c>
    </row>
    <row r="133" spans="1:16" x14ac:dyDescent="0.25">
      <c r="B133" s="137"/>
      <c r="C133" s="137"/>
      <c r="D133" s="137"/>
      <c r="E133" s="137"/>
      <c r="F133" s="137"/>
      <c r="G133" s="137"/>
      <c r="H133" s="137"/>
      <c r="I133" s="138"/>
      <c r="J133" s="90"/>
      <c r="K133" s="127"/>
      <c r="L133" s="127"/>
      <c r="M133" s="118">
        <f>L133*104.6/100</f>
        <v>0</v>
      </c>
      <c r="N133" s="116"/>
      <c r="O133" s="116">
        <f t="shared" si="27"/>
        <v>0</v>
      </c>
      <c r="P133" s="105">
        <f t="shared" si="28"/>
        <v>0</v>
      </c>
    </row>
    <row r="134" spans="1:16" x14ac:dyDescent="0.25">
      <c r="B134" s="137"/>
      <c r="C134" s="137"/>
      <c r="D134" s="137"/>
      <c r="E134" s="137"/>
      <c r="F134" s="137"/>
      <c r="G134" s="137"/>
      <c r="H134" s="137"/>
      <c r="I134" s="138"/>
      <c r="J134" s="91"/>
      <c r="K134" s="128"/>
      <c r="L134" s="128"/>
      <c r="M134" s="119">
        <f>L134*104.6/100</f>
        <v>0</v>
      </c>
      <c r="N134" s="116"/>
      <c r="O134" s="116">
        <f t="shared" si="27"/>
        <v>0</v>
      </c>
      <c r="P134" s="105">
        <f t="shared" si="28"/>
        <v>0</v>
      </c>
    </row>
    <row r="135" spans="1:16" x14ac:dyDescent="0.25">
      <c r="B135" s="136" t="s">
        <v>87</v>
      </c>
      <c r="C135" s="137"/>
      <c r="D135" s="137"/>
      <c r="E135" s="137"/>
      <c r="F135" s="137"/>
      <c r="G135" s="137"/>
      <c r="H135" s="137"/>
      <c r="I135" s="138"/>
      <c r="J135" s="89"/>
      <c r="K135" s="126">
        <v>1500</v>
      </c>
      <c r="L135" s="117">
        <f>K135*105.2/100</f>
        <v>1578</v>
      </c>
      <c r="M135" s="117">
        <v>1650</v>
      </c>
      <c r="N135" s="116">
        <f>M135*103.3/100</f>
        <v>1704.45</v>
      </c>
      <c r="O135" s="116">
        <f t="shared" si="27"/>
        <v>1786.2635999999998</v>
      </c>
      <c r="P135" s="105">
        <f t="shared" si="28"/>
        <v>4.5627376425855515E-2</v>
      </c>
    </row>
    <row r="136" spans="1:16" x14ac:dyDescent="0.25">
      <c r="B136" s="137"/>
      <c r="C136" s="137"/>
      <c r="D136" s="137"/>
      <c r="E136" s="137"/>
      <c r="F136" s="137"/>
      <c r="G136" s="137"/>
      <c r="H136" s="137"/>
      <c r="I136" s="138"/>
      <c r="J136" s="90"/>
      <c r="K136" s="127"/>
      <c r="L136" s="118"/>
      <c r="M136" s="118">
        <f>L136*104.6/100</f>
        <v>0</v>
      </c>
      <c r="N136" s="116"/>
      <c r="O136" s="116">
        <f t="shared" si="27"/>
        <v>0</v>
      </c>
      <c r="P136" s="105">
        <f t="shared" si="28"/>
        <v>0</v>
      </c>
    </row>
    <row r="137" spans="1:16" x14ac:dyDescent="0.25">
      <c r="B137" s="137"/>
      <c r="C137" s="137"/>
      <c r="D137" s="137"/>
      <c r="E137" s="137"/>
      <c r="F137" s="137"/>
      <c r="G137" s="137"/>
      <c r="H137" s="137"/>
      <c r="I137" s="138"/>
      <c r="J137" s="91"/>
      <c r="K137" s="128"/>
      <c r="L137" s="119"/>
      <c r="M137" s="119">
        <f>L137*104.6/100</f>
        <v>0</v>
      </c>
      <c r="N137" s="116"/>
      <c r="O137" s="116">
        <f t="shared" si="27"/>
        <v>0</v>
      </c>
      <c r="P137" s="105">
        <f t="shared" si="28"/>
        <v>0</v>
      </c>
    </row>
    <row r="138" spans="1:16" x14ac:dyDescent="0.25">
      <c r="A138" s="2" t="s">
        <v>113</v>
      </c>
      <c r="P138" s="104"/>
    </row>
    <row r="139" spans="1:16" ht="31.5" x14ac:dyDescent="0.25">
      <c r="K139" s="22" t="str">
        <f>K131</f>
        <v>Tariffs 2018/19</v>
      </c>
      <c r="L139" s="23" t="str">
        <f>L131</f>
        <v>Proposed 2019/2020 Tariffs</v>
      </c>
      <c r="M139" s="23" t="str">
        <f>M131</f>
        <v>Proposed 2020/2021 Tariffs</v>
      </c>
      <c r="N139" s="23" t="str">
        <f>N131</f>
        <v>Proposed 2021/2022 Tariffs</v>
      </c>
      <c r="O139" s="23" t="str">
        <f>O131</f>
        <v>Proposed 2022/2023 Tariffs</v>
      </c>
      <c r="P139" s="104"/>
    </row>
    <row r="140" spans="1:16" x14ac:dyDescent="0.25">
      <c r="B140" s="131" t="s">
        <v>88</v>
      </c>
      <c r="C140" s="131"/>
      <c r="D140" s="131"/>
      <c r="E140" s="131"/>
      <c r="F140" s="131"/>
      <c r="G140" s="131"/>
      <c r="H140" s="131"/>
      <c r="I140" s="131"/>
      <c r="J140" s="67"/>
      <c r="K140" s="4"/>
      <c r="L140" s="4"/>
      <c r="M140" s="82"/>
      <c r="N140" s="66">
        <f t="shared" ref="N140:O143" si="29">M140*103.3/100</f>
        <v>0</v>
      </c>
      <c r="O140" s="66">
        <f t="shared" ref="O140:O149" si="30">N140*104.8/100</f>
        <v>0</v>
      </c>
      <c r="P140" s="105">
        <f t="shared" ref="P140:P149" si="31">IFERROR((M140-L140)/L140,0)</f>
        <v>0</v>
      </c>
    </row>
    <row r="141" spans="1:16" x14ac:dyDescent="0.25">
      <c r="B141" s="131" t="s">
        <v>89</v>
      </c>
      <c r="C141" s="131"/>
      <c r="D141" s="131"/>
      <c r="E141" s="131"/>
      <c r="F141" s="131"/>
      <c r="G141" s="131"/>
      <c r="H141" s="131"/>
      <c r="I141" s="131"/>
      <c r="J141" s="67"/>
      <c r="K141" s="4">
        <v>0</v>
      </c>
      <c r="L141" s="4"/>
      <c r="M141" s="82"/>
      <c r="N141" s="66">
        <f t="shared" si="29"/>
        <v>0</v>
      </c>
      <c r="O141" s="66">
        <f t="shared" si="30"/>
        <v>0</v>
      </c>
      <c r="P141" s="105">
        <f t="shared" si="31"/>
        <v>0</v>
      </c>
    </row>
    <row r="142" spans="1:16" x14ac:dyDescent="0.25">
      <c r="B142" s="134" t="s">
        <v>90</v>
      </c>
      <c r="C142" s="134"/>
      <c r="D142" s="134"/>
      <c r="E142" s="134"/>
      <c r="F142" s="134"/>
      <c r="G142" s="134"/>
      <c r="H142" s="134"/>
      <c r="I142" s="134"/>
      <c r="J142" s="80"/>
      <c r="K142" s="4">
        <v>0</v>
      </c>
      <c r="L142" s="4"/>
      <c r="M142" s="82"/>
      <c r="N142" s="66">
        <f t="shared" si="29"/>
        <v>0</v>
      </c>
      <c r="O142" s="66">
        <f t="shared" si="30"/>
        <v>0</v>
      </c>
      <c r="P142" s="105">
        <f t="shared" si="31"/>
        <v>0</v>
      </c>
    </row>
    <row r="143" spans="1:16" x14ac:dyDescent="0.25">
      <c r="B143" s="43"/>
      <c r="C143" s="131" t="s">
        <v>91</v>
      </c>
      <c r="D143" s="131"/>
      <c r="E143" s="131"/>
      <c r="F143" s="131"/>
      <c r="G143" s="131"/>
      <c r="H143" s="131"/>
      <c r="I143" s="131"/>
      <c r="J143" s="67"/>
      <c r="K143" s="4">
        <v>0</v>
      </c>
      <c r="L143" s="4"/>
      <c r="M143" s="82"/>
      <c r="N143" s="66">
        <f t="shared" si="29"/>
        <v>0</v>
      </c>
      <c r="O143" s="66">
        <f t="shared" si="30"/>
        <v>0</v>
      </c>
      <c r="P143" s="105">
        <f t="shared" si="31"/>
        <v>0</v>
      </c>
    </row>
    <row r="144" spans="1:16" x14ac:dyDescent="0.25">
      <c r="B144" s="43"/>
      <c r="C144" s="53"/>
      <c r="D144" s="131" t="s">
        <v>21</v>
      </c>
      <c r="E144" s="131"/>
      <c r="F144" s="131"/>
      <c r="G144" s="131"/>
      <c r="H144" s="131"/>
      <c r="I144" s="131"/>
      <c r="J144" s="67"/>
      <c r="K144" s="4">
        <v>1600</v>
      </c>
      <c r="L144" s="4">
        <f>K144*105.2/100</f>
        <v>1683.2</v>
      </c>
      <c r="M144" s="66">
        <v>1760</v>
      </c>
      <c r="N144" s="66">
        <f>M144*103.3/100</f>
        <v>1818.08</v>
      </c>
      <c r="O144" s="66">
        <f t="shared" si="30"/>
        <v>1905.3478399999999</v>
      </c>
      <c r="P144" s="105">
        <f t="shared" si="31"/>
        <v>4.5627376425855487E-2</v>
      </c>
    </row>
    <row r="145" spans="1:18" x14ac:dyDescent="0.25">
      <c r="B145" s="43"/>
      <c r="C145" s="53"/>
      <c r="D145" s="135" t="s">
        <v>22</v>
      </c>
      <c r="E145" s="135"/>
      <c r="F145" s="135"/>
      <c r="G145" s="135"/>
      <c r="H145" s="135"/>
      <c r="I145" s="135"/>
      <c r="J145" s="76"/>
      <c r="K145" s="4">
        <v>3700</v>
      </c>
      <c r="L145" s="4">
        <f>K145*105.2/100</f>
        <v>3892.4</v>
      </c>
      <c r="M145" s="66">
        <v>4070</v>
      </c>
      <c r="N145" s="66">
        <f t="shared" ref="N145:O149" si="32">M145*103.3/100</f>
        <v>4204.3100000000004</v>
      </c>
      <c r="O145" s="66">
        <f t="shared" si="30"/>
        <v>4406.1168800000005</v>
      </c>
      <c r="P145" s="105">
        <f t="shared" si="31"/>
        <v>4.5627376425855487E-2</v>
      </c>
    </row>
    <row r="146" spans="1:18" x14ac:dyDescent="0.25">
      <c r="B146" s="43"/>
      <c r="C146" s="131" t="s">
        <v>92</v>
      </c>
      <c r="D146" s="131"/>
      <c r="E146" s="131"/>
      <c r="F146" s="131"/>
      <c r="G146" s="131"/>
      <c r="H146" s="131"/>
      <c r="I146" s="131"/>
      <c r="J146" s="67"/>
      <c r="K146" s="4">
        <v>0</v>
      </c>
      <c r="L146" s="4"/>
      <c r="M146" s="82"/>
      <c r="N146" s="66">
        <f t="shared" si="32"/>
        <v>0</v>
      </c>
      <c r="O146" s="66">
        <f t="shared" si="30"/>
        <v>0</v>
      </c>
      <c r="P146" s="105">
        <f t="shared" si="31"/>
        <v>0</v>
      </c>
    </row>
    <row r="147" spans="1:18" x14ac:dyDescent="0.25">
      <c r="B147" s="43"/>
      <c r="C147" s="53"/>
      <c r="D147" s="133" t="s">
        <v>21</v>
      </c>
      <c r="E147" s="133"/>
      <c r="F147" s="133"/>
      <c r="G147" s="133"/>
      <c r="H147" s="133"/>
      <c r="I147" s="133"/>
      <c r="J147" s="71"/>
      <c r="K147" s="4">
        <v>0</v>
      </c>
      <c r="L147" s="4"/>
      <c r="M147" s="82"/>
      <c r="N147" s="66">
        <f t="shared" si="32"/>
        <v>0</v>
      </c>
      <c r="O147" s="66">
        <f t="shared" si="30"/>
        <v>0</v>
      </c>
      <c r="P147" s="105">
        <f t="shared" si="31"/>
        <v>0</v>
      </c>
    </row>
    <row r="148" spans="1:18" x14ac:dyDescent="0.25">
      <c r="B148" s="44"/>
      <c r="C148" s="45"/>
      <c r="D148" s="133" t="s">
        <v>22</v>
      </c>
      <c r="E148" s="133"/>
      <c r="F148" s="133"/>
      <c r="G148" s="133"/>
      <c r="H148" s="133"/>
      <c r="I148" s="133"/>
      <c r="J148" s="71"/>
      <c r="K148" s="4">
        <v>0</v>
      </c>
      <c r="L148" s="4"/>
      <c r="M148" s="82"/>
      <c r="N148" s="66">
        <f t="shared" si="32"/>
        <v>0</v>
      </c>
      <c r="O148" s="66">
        <f t="shared" si="30"/>
        <v>0</v>
      </c>
      <c r="P148" s="105">
        <f t="shared" si="31"/>
        <v>0</v>
      </c>
    </row>
    <row r="149" spans="1:18" x14ac:dyDescent="0.25">
      <c r="B149" s="65">
        <v>7.4</v>
      </c>
      <c r="C149" s="64"/>
      <c r="D149" s="120" t="s">
        <v>118</v>
      </c>
      <c r="E149" s="120"/>
      <c r="F149" s="120"/>
      <c r="G149" s="121"/>
      <c r="H149" s="122"/>
      <c r="I149" s="123"/>
      <c r="J149" s="81"/>
      <c r="K149" s="4">
        <v>500</v>
      </c>
      <c r="L149" s="4">
        <f>K149*105.2/100</f>
        <v>526</v>
      </c>
      <c r="M149" s="66">
        <f>L149*104.6/100</f>
        <v>550.19600000000003</v>
      </c>
      <c r="N149" s="66">
        <f t="shared" si="32"/>
        <v>568.35246800000004</v>
      </c>
      <c r="O149" s="66">
        <f t="shared" si="30"/>
        <v>595.63338646399995</v>
      </c>
      <c r="P149" s="105">
        <f t="shared" si="31"/>
        <v>4.6000000000000048E-2</v>
      </c>
    </row>
    <row r="150" spans="1:18" x14ac:dyDescent="0.25">
      <c r="P150" s="104"/>
    </row>
    <row r="151" spans="1:18" ht="18" customHeight="1" x14ac:dyDescent="0.25">
      <c r="A151" s="21" t="s">
        <v>93</v>
      </c>
      <c r="P151" s="104"/>
    </row>
    <row r="152" spans="1:18" ht="31.5" x14ac:dyDescent="0.25">
      <c r="K152" s="22" t="str">
        <f>K139</f>
        <v>Tariffs 2018/19</v>
      </c>
      <c r="L152" s="24" t="str">
        <f>L139</f>
        <v>Proposed 2019/2020 Tariffs</v>
      </c>
      <c r="M152" s="24" t="str">
        <f>M139</f>
        <v>Proposed 2020/2021 Tariffs</v>
      </c>
      <c r="N152" s="24" t="str">
        <f>N139</f>
        <v>Proposed 2021/2022 Tariffs</v>
      </c>
      <c r="O152" s="24" t="str">
        <f>O139</f>
        <v>Proposed 2022/2023 Tariffs</v>
      </c>
      <c r="P152" s="104"/>
    </row>
    <row r="153" spans="1:18" x14ac:dyDescent="0.25">
      <c r="B153" s="131" t="s">
        <v>94</v>
      </c>
      <c r="C153" s="131"/>
      <c r="D153" s="131"/>
      <c r="E153" s="131"/>
      <c r="F153" s="131"/>
      <c r="G153" s="131"/>
      <c r="H153" s="131"/>
      <c r="I153" s="131"/>
      <c r="J153" s="67"/>
      <c r="K153" s="46">
        <v>60</v>
      </c>
      <c r="L153" s="46">
        <f>K153*105.2/100</f>
        <v>63.12</v>
      </c>
      <c r="M153" s="66">
        <v>70</v>
      </c>
      <c r="N153" s="66">
        <f>M153*103/100</f>
        <v>72.099999999999994</v>
      </c>
      <c r="O153" s="66">
        <f t="shared" ref="O153:O159" si="33">N153*104.8/100</f>
        <v>75.560799999999986</v>
      </c>
      <c r="P153" s="105">
        <f t="shared" ref="P153:P159" si="34">IFERROR((M153-L153)/L153,0)</f>
        <v>0.10899873257287711</v>
      </c>
    </row>
    <row r="154" spans="1:18" x14ac:dyDescent="0.25">
      <c r="B154" s="131" t="s">
        <v>114</v>
      </c>
      <c r="C154" s="131"/>
      <c r="D154" s="131"/>
      <c r="E154" s="131"/>
      <c r="F154" s="131"/>
      <c r="G154" s="131"/>
      <c r="H154" s="131"/>
      <c r="I154" s="131"/>
      <c r="J154" s="67"/>
      <c r="K154" s="46"/>
      <c r="L154" s="46"/>
      <c r="M154" s="66"/>
      <c r="N154" s="66">
        <f t="shared" ref="N154:O159" si="35">M154*103/100</f>
        <v>0</v>
      </c>
      <c r="O154" s="66">
        <f t="shared" si="33"/>
        <v>0</v>
      </c>
      <c r="P154" s="105">
        <f t="shared" si="34"/>
        <v>0</v>
      </c>
    </row>
    <row r="155" spans="1:18" x14ac:dyDescent="0.25">
      <c r="B155" s="134" t="s">
        <v>27</v>
      </c>
      <c r="C155" s="134"/>
      <c r="D155" s="134"/>
      <c r="E155" s="134"/>
      <c r="F155" s="134"/>
      <c r="G155" s="134"/>
      <c r="H155" s="134"/>
      <c r="I155" s="134"/>
      <c r="J155" s="80"/>
      <c r="K155" s="46"/>
      <c r="L155" s="46"/>
      <c r="M155" s="66"/>
      <c r="N155" s="66">
        <f t="shared" si="35"/>
        <v>0</v>
      </c>
      <c r="O155" s="66">
        <f t="shared" si="33"/>
        <v>0</v>
      </c>
      <c r="P155" s="105">
        <f t="shared" si="34"/>
        <v>0</v>
      </c>
    </row>
    <row r="156" spans="1:18" x14ac:dyDescent="0.25">
      <c r="B156" s="43"/>
      <c r="C156" s="131" t="s">
        <v>28</v>
      </c>
      <c r="D156" s="131"/>
      <c r="E156" s="131"/>
      <c r="F156" s="131"/>
      <c r="G156" s="131"/>
      <c r="H156" s="131"/>
      <c r="I156" s="131"/>
      <c r="J156" s="67"/>
      <c r="K156" s="46">
        <v>180</v>
      </c>
      <c r="L156" s="46">
        <f t="shared" ref="L156:L159" si="36">K156*105.2/100</f>
        <v>189.36</v>
      </c>
      <c r="M156" s="66">
        <v>300</v>
      </c>
      <c r="N156" s="66">
        <f t="shared" si="35"/>
        <v>309</v>
      </c>
      <c r="O156" s="66">
        <f t="shared" si="33"/>
        <v>323.83199999999999</v>
      </c>
      <c r="P156" s="105">
        <f t="shared" si="34"/>
        <v>0.58428390367553851</v>
      </c>
    </row>
    <row r="157" spans="1:18" x14ac:dyDescent="0.25">
      <c r="B157" s="43"/>
      <c r="C157" s="131" t="s">
        <v>29</v>
      </c>
      <c r="D157" s="131"/>
      <c r="E157" s="131"/>
      <c r="F157" s="131"/>
      <c r="G157" s="131"/>
      <c r="H157" s="131"/>
      <c r="I157" s="131"/>
      <c r="J157" s="67"/>
      <c r="K157" s="46">
        <v>420</v>
      </c>
      <c r="L157" s="46">
        <f t="shared" si="36"/>
        <v>441.84</v>
      </c>
      <c r="M157" s="66">
        <v>600</v>
      </c>
      <c r="N157" s="66">
        <f t="shared" si="35"/>
        <v>618</v>
      </c>
      <c r="O157" s="66">
        <f t="shared" si="33"/>
        <v>647.66399999999999</v>
      </c>
      <c r="P157" s="105">
        <f t="shared" si="34"/>
        <v>0.35795763172189038</v>
      </c>
    </row>
    <row r="158" spans="1:18" x14ac:dyDescent="0.25">
      <c r="B158" s="43"/>
      <c r="C158" s="131" t="s">
        <v>30</v>
      </c>
      <c r="D158" s="131"/>
      <c r="E158" s="131"/>
      <c r="F158" s="131"/>
      <c r="G158" s="131"/>
      <c r="H158" s="131"/>
      <c r="I158" s="131"/>
      <c r="J158" s="67"/>
      <c r="K158" s="46">
        <v>740</v>
      </c>
      <c r="L158" s="46">
        <f t="shared" si="36"/>
        <v>778.48</v>
      </c>
      <c r="M158" s="66">
        <v>1000</v>
      </c>
      <c r="N158" s="66">
        <f t="shared" si="35"/>
        <v>1030</v>
      </c>
      <c r="O158" s="66">
        <f t="shared" si="33"/>
        <v>1079.44</v>
      </c>
      <c r="P158" s="105">
        <f t="shared" si="34"/>
        <v>0.28455451649367997</v>
      </c>
    </row>
    <row r="159" spans="1:18" x14ac:dyDescent="0.25">
      <c r="B159" s="43"/>
      <c r="C159" s="131" t="s">
        <v>31</v>
      </c>
      <c r="D159" s="131"/>
      <c r="E159" s="131"/>
      <c r="F159" s="131"/>
      <c r="G159" s="131"/>
      <c r="H159" s="131"/>
      <c r="I159" s="131"/>
      <c r="J159" s="67"/>
      <c r="K159" s="46">
        <v>740</v>
      </c>
      <c r="L159" s="46">
        <f t="shared" si="36"/>
        <v>778.48</v>
      </c>
      <c r="M159" s="66">
        <v>1500</v>
      </c>
      <c r="N159" s="66">
        <f t="shared" si="35"/>
        <v>1545</v>
      </c>
      <c r="O159" s="66">
        <f t="shared" si="33"/>
        <v>1619.16</v>
      </c>
      <c r="P159" s="105">
        <f t="shared" si="34"/>
        <v>0.92683177474051992</v>
      </c>
    </row>
    <row r="160" spans="1:18" x14ac:dyDescent="0.25">
      <c r="M160" s="10"/>
      <c r="N160" s="10"/>
      <c r="O160" s="10"/>
      <c r="P160" s="107"/>
      <c r="Q160" s="53"/>
      <c r="R160" s="53"/>
    </row>
    <row r="161" spans="1:19" x14ac:dyDescent="0.25">
      <c r="K161" s="1"/>
      <c r="L161" s="1"/>
      <c r="M161" s="48"/>
      <c r="N161" s="48"/>
      <c r="O161" s="48"/>
      <c r="P161" s="110"/>
      <c r="Q161" s="47"/>
      <c r="R161" s="47"/>
      <c r="S161" s="47"/>
    </row>
    <row r="162" spans="1:19" s="10" customFormat="1" ht="31.5" x14ac:dyDescent="0.25">
      <c r="A162" s="12">
        <v>9</v>
      </c>
      <c r="B162" s="132" t="s">
        <v>40</v>
      </c>
      <c r="C162" s="132"/>
      <c r="D162" s="132"/>
      <c r="E162" s="132"/>
      <c r="F162" s="132"/>
      <c r="K162" s="49" t="str">
        <f>K152</f>
        <v>Tariffs 2018/19</v>
      </c>
      <c r="L162" s="55" t="str">
        <f>L152</f>
        <v>Proposed 2019/2020 Tariffs</v>
      </c>
      <c r="M162" s="55" t="str">
        <f>M152</f>
        <v>Proposed 2020/2021 Tariffs</v>
      </c>
      <c r="N162" s="55" t="str">
        <f>N152</f>
        <v>Proposed 2021/2022 Tariffs</v>
      </c>
      <c r="O162" s="55" t="str">
        <f>O152</f>
        <v>Proposed 2022/2023 Tariffs</v>
      </c>
      <c r="P162" s="104"/>
    </row>
    <row r="163" spans="1:19" s="10" customFormat="1" x14ac:dyDescent="0.25">
      <c r="A163" s="12">
        <v>9.1</v>
      </c>
      <c r="B163" s="124" t="s">
        <v>32</v>
      </c>
      <c r="C163" s="125"/>
      <c r="D163" s="125"/>
      <c r="E163" s="125"/>
      <c r="F163" s="125"/>
      <c r="G163" s="125"/>
      <c r="H163" s="125"/>
      <c r="I163" s="125"/>
      <c r="J163" s="92"/>
      <c r="K163" s="11">
        <v>1900</v>
      </c>
      <c r="L163" s="63">
        <f>K163*105.2/100</f>
        <v>1998.8</v>
      </c>
      <c r="M163" s="46">
        <v>2100</v>
      </c>
      <c r="N163" s="46">
        <f>M163*103.3/100</f>
        <v>2169.3000000000002</v>
      </c>
      <c r="O163" s="46">
        <f t="shared" ref="O163:O166" si="37">N163*104.8/100</f>
        <v>2273.4264000000003</v>
      </c>
      <c r="P163" s="105">
        <f>IFERROR((M163-L163)/L163,0)</f>
        <v>5.0630378226936189E-2</v>
      </c>
    </row>
    <row r="164" spans="1:19" s="10" customFormat="1" x14ac:dyDescent="0.25">
      <c r="A164" s="12">
        <v>9.1999999999999993</v>
      </c>
      <c r="B164" s="124" t="s">
        <v>33</v>
      </c>
      <c r="C164" s="125"/>
      <c r="D164" s="125"/>
      <c r="E164" s="125"/>
      <c r="F164" s="125"/>
      <c r="G164" s="125"/>
      <c r="H164" s="125"/>
      <c r="I164" s="125"/>
      <c r="J164" s="93"/>
      <c r="K164" s="61">
        <v>850</v>
      </c>
      <c r="L164" s="63">
        <f t="shared" ref="L164:L166" si="38">K164*105.2/100</f>
        <v>894.2</v>
      </c>
      <c r="M164" s="46">
        <v>940</v>
      </c>
      <c r="N164" s="46">
        <f t="shared" ref="N164:O166" si="39">M164*103.3/100</f>
        <v>971.02</v>
      </c>
      <c r="O164" s="46">
        <f t="shared" si="37"/>
        <v>1017.6289599999999</v>
      </c>
      <c r="P164" s="105">
        <f>IFERROR((M164-L164)/L164,0)</f>
        <v>5.1218966674122068E-2</v>
      </c>
    </row>
    <row r="165" spans="1:19" s="10" customFormat="1" x14ac:dyDescent="0.25">
      <c r="A165" s="12">
        <v>9.3000000000000007</v>
      </c>
      <c r="B165" s="124" t="s">
        <v>34</v>
      </c>
      <c r="C165" s="125"/>
      <c r="D165" s="125"/>
      <c r="E165" s="125"/>
      <c r="F165" s="125"/>
      <c r="G165" s="125"/>
      <c r="H165" s="125"/>
      <c r="I165" s="125"/>
      <c r="J165" s="93"/>
      <c r="K165" s="61">
        <v>790</v>
      </c>
      <c r="L165" s="63">
        <f t="shared" si="38"/>
        <v>831.08</v>
      </c>
      <c r="M165" s="46">
        <v>870</v>
      </c>
      <c r="N165" s="46">
        <f t="shared" si="39"/>
        <v>898.71</v>
      </c>
      <c r="O165" s="46">
        <f t="shared" si="37"/>
        <v>941.8480800000001</v>
      </c>
      <c r="P165" s="105">
        <f>IFERROR((M165-L165)/L165,0)</f>
        <v>4.6830630023583716E-2</v>
      </c>
    </row>
    <row r="166" spans="1:19" s="10" customFormat="1" x14ac:dyDescent="0.25">
      <c r="A166" s="12">
        <v>9.4</v>
      </c>
      <c r="B166" s="124" t="s">
        <v>35</v>
      </c>
      <c r="C166" s="125"/>
      <c r="D166" s="125"/>
      <c r="E166" s="125"/>
      <c r="F166" s="125"/>
      <c r="G166" s="125"/>
      <c r="H166" s="125"/>
      <c r="I166" s="125"/>
      <c r="J166" s="93"/>
      <c r="K166" s="61">
        <v>1900</v>
      </c>
      <c r="L166" s="63">
        <f t="shared" si="38"/>
        <v>1998.8</v>
      </c>
      <c r="M166" s="46">
        <v>2100</v>
      </c>
      <c r="N166" s="46">
        <f t="shared" si="39"/>
        <v>2169.3000000000002</v>
      </c>
      <c r="O166" s="46">
        <f t="shared" si="37"/>
        <v>2273.4264000000003</v>
      </c>
      <c r="P166" s="105">
        <f>IFERROR((M166-L166)/L166,0)</f>
        <v>5.0630378226936189E-2</v>
      </c>
    </row>
    <row r="167" spans="1:19" x14ac:dyDescent="0.25">
      <c r="K167" s="53"/>
      <c r="L167" s="53"/>
    </row>
    <row r="168" spans="1:19" x14ac:dyDescent="0.25">
      <c r="K168" s="53"/>
      <c r="L168" s="53"/>
    </row>
    <row r="169" spans="1:19" x14ac:dyDescent="0.25">
      <c r="K169" s="53"/>
      <c r="L169" s="53"/>
    </row>
  </sheetData>
  <mergeCells count="126">
    <mergeCell ref="C13:E13"/>
    <mergeCell ref="C14:E14"/>
    <mergeCell ref="C15:E15"/>
    <mergeCell ref="O132:O134"/>
    <mergeCell ref="O135:O137"/>
    <mergeCell ref="B2:L2"/>
    <mergeCell ref="D4:K4"/>
    <mergeCell ref="F6:I6"/>
    <mergeCell ref="C7:F7"/>
    <mergeCell ref="C8:E8"/>
    <mergeCell ref="C9:E9"/>
    <mergeCell ref="C10:E10"/>
    <mergeCell ref="C11:E11"/>
    <mergeCell ref="C12:E12"/>
    <mergeCell ref="B45:I45"/>
    <mergeCell ref="B46:I46"/>
    <mergeCell ref="B47:I47"/>
    <mergeCell ref="C16:E16"/>
    <mergeCell ref="C17:E17"/>
    <mergeCell ref="C18:E18"/>
    <mergeCell ref="A23:D23"/>
    <mergeCell ref="B24:I24"/>
    <mergeCell ref="B25:I25"/>
    <mergeCell ref="B34:I34"/>
    <mergeCell ref="B35:I35"/>
    <mergeCell ref="A39:D39"/>
    <mergeCell ref="B41:I41"/>
    <mergeCell ref="B27:I27"/>
    <mergeCell ref="B28:I28"/>
    <mergeCell ref="B29:I29"/>
    <mergeCell ref="B30:I30"/>
    <mergeCell ref="B32:I32"/>
    <mergeCell ref="B33:I33"/>
    <mergeCell ref="B74:I74"/>
    <mergeCell ref="B75:I75"/>
    <mergeCell ref="B76:I76"/>
    <mergeCell ref="B77:I77"/>
    <mergeCell ref="B78:I78"/>
    <mergeCell ref="C79:I79"/>
    <mergeCell ref="B54:E54"/>
    <mergeCell ref="B42:I42"/>
    <mergeCell ref="B44:I44"/>
    <mergeCell ref="B64:I64"/>
    <mergeCell ref="B68:I68"/>
    <mergeCell ref="B69:I69"/>
    <mergeCell ref="B70:I70"/>
    <mergeCell ref="B72:I72"/>
    <mergeCell ref="B73:I73"/>
    <mergeCell ref="B59:I59"/>
    <mergeCell ref="B60:I60"/>
    <mergeCell ref="B61:I61"/>
    <mergeCell ref="B62:I62"/>
    <mergeCell ref="B63:I63"/>
    <mergeCell ref="B52:I52"/>
    <mergeCell ref="B49:I49"/>
    <mergeCell ref="B50:I50"/>
    <mergeCell ref="B51:I51"/>
    <mergeCell ref="B91:I91"/>
    <mergeCell ref="B92:I92"/>
    <mergeCell ref="B93:I93"/>
    <mergeCell ref="B98:I98"/>
    <mergeCell ref="C99:I99"/>
    <mergeCell ref="C100:I100"/>
    <mergeCell ref="C80:I80"/>
    <mergeCell ref="C81:I81"/>
    <mergeCell ref="C82:I82"/>
    <mergeCell ref="C83:I83"/>
    <mergeCell ref="C84:I84"/>
    <mergeCell ref="B90:I90"/>
    <mergeCell ref="C107:I107"/>
    <mergeCell ref="C108:I108"/>
    <mergeCell ref="C109:I109"/>
    <mergeCell ref="C110:I110"/>
    <mergeCell ref="B111:I111"/>
    <mergeCell ref="C112:I112"/>
    <mergeCell ref="C101:I101"/>
    <mergeCell ref="C102:I102"/>
    <mergeCell ref="C103:I103"/>
    <mergeCell ref="C104:I104"/>
    <mergeCell ref="B105:I105"/>
    <mergeCell ref="C106:I106"/>
    <mergeCell ref="B124:F124"/>
    <mergeCell ref="B125:F125"/>
    <mergeCell ref="B126:F126"/>
    <mergeCell ref="B127:F127"/>
    <mergeCell ref="B128:F128"/>
    <mergeCell ref="C113:I113"/>
    <mergeCell ref="G118:I118"/>
    <mergeCell ref="B120:F120"/>
    <mergeCell ref="B121:F121"/>
    <mergeCell ref="B122:F122"/>
    <mergeCell ref="K118:L118"/>
    <mergeCell ref="C156:I156"/>
    <mergeCell ref="C157:I157"/>
    <mergeCell ref="C158:I158"/>
    <mergeCell ref="C159:I159"/>
    <mergeCell ref="B162:F162"/>
    <mergeCell ref="B163:I163"/>
    <mergeCell ref="C146:I146"/>
    <mergeCell ref="D147:I147"/>
    <mergeCell ref="D148:I148"/>
    <mergeCell ref="B153:I153"/>
    <mergeCell ref="B154:I154"/>
    <mergeCell ref="B155:I155"/>
    <mergeCell ref="B140:I140"/>
    <mergeCell ref="B141:I141"/>
    <mergeCell ref="B142:I142"/>
    <mergeCell ref="C143:I143"/>
    <mergeCell ref="D144:I144"/>
    <mergeCell ref="D145:I145"/>
    <mergeCell ref="B132:I134"/>
    <mergeCell ref="K132:K134"/>
    <mergeCell ref="B135:I137"/>
    <mergeCell ref="K135:K137"/>
    <mergeCell ref="B123:F123"/>
    <mergeCell ref="N132:N134"/>
    <mergeCell ref="N135:N137"/>
    <mergeCell ref="M135:M137"/>
    <mergeCell ref="M132:M134"/>
    <mergeCell ref="D149:F149"/>
    <mergeCell ref="G149:I149"/>
    <mergeCell ref="B164:I164"/>
    <mergeCell ref="B165:I165"/>
    <mergeCell ref="B166:I166"/>
    <mergeCell ref="L132:L134"/>
    <mergeCell ref="L135:L137"/>
  </mergeCells>
  <pageMargins left="0.7" right="0.7" top="0.75" bottom="0.75" header="0.3" footer="0.3"/>
  <pageSetup paperSize="9" scale="41" orientation="portrait" r:id="rId1"/>
  <rowBreaks count="1" manualBreakCount="1">
    <brk id="86" max="14" man="1"/>
  </rowBreaks>
  <colBreaks count="1" manualBreakCount="1">
    <brk id="15" max="1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Sheet3</vt:lpstr>
      <vt:lpstr>Sheet3!Print_Area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Collins Makgopa</dc:creator>
  <cp:lastModifiedBy>Phumzile Legwabe</cp:lastModifiedBy>
  <cp:lastPrinted>2021-03-30T07:04:39Z</cp:lastPrinted>
  <dcterms:created xsi:type="dcterms:W3CDTF">2013-04-05T06:20:30Z</dcterms:created>
  <dcterms:modified xsi:type="dcterms:W3CDTF">2022-05-19T10:54:28Z</dcterms:modified>
</cp:coreProperties>
</file>