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ogalelm-my.sharepoint.com/personal/dmanaswe_emogalelm_gov_za1/Documents/Desktop/PMS &amp; IDP Reporting/2025-2026 REPORTS/Circular 88/"/>
    </mc:Choice>
  </mc:AlternateContent>
  <xr:revisionPtr revIDLastSave="475" documentId="8_{3F5F93F3-5A1B-4C92-A8A4-C2A503C6205D}" xr6:coauthVersionLast="47" xr6:coauthVersionMax="47" xr10:uidLastSave="{B7E93A0E-135E-4CC6-8AB9-CC73B81CAB9B}"/>
  <bookViews>
    <workbookView xWindow="-108" yWindow="-108" windowWidth="23256" windowHeight="12456" xr2:uid="{00000000-000D-0000-FFFF-FFFF00000000}"/>
  </bookViews>
  <sheets>
    <sheet name="C88" sheetId="1" r:id="rId1"/>
    <sheet name="Lookups" sheetId="2" state="veryHidden" r:id="rId2"/>
  </sheets>
  <definedNames>
    <definedName name="Municipalities" localSheetId="1">Lookups!$B$1:$B$166</definedName>
    <definedName name="Quarters" localSheetId="1">Lookups!$A$1:$A$4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5" i="1" l="1"/>
  <c r="M352" i="1"/>
  <c r="M349" i="1"/>
  <c r="M346" i="1"/>
  <c r="M343" i="1"/>
  <c r="M338" i="1"/>
  <c r="M335" i="1"/>
  <c r="M331" i="1"/>
  <c r="M328" i="1"/>
  <c r="M325" i="1"/>
  <c r="M321" i="1"/>
  <c r="M318" i="1"/>
  <c r="M316" i="1"/>
  <c r="M312" i="1"/>
  <c r="M308" i="1"/>
  <c r="M305" i="1"/>
  <c r="M302" i="1"/>
  <c r="M299" i="1"/>
  <c r="M295" i="1"/>
  <c r="M291" i="1"/>
  <c r="M288" i="1"/>
  <c r="M285" i="1"/>
  <c r="M282" i="1"/>
  <c r="M279" i="1"/>
  <c r="M276" i="1"/>
  <c r="M273" i="1"/>
  <c r="M270" i="1"/>
  <c r="M267" i="1"/>
  <c r="M264" i="1"/>
  <c r="M261" i="1"/>
  <c r="M258" i="1"/>
  <c r="N253" i="1"/>
  <c r="M253" i="1"/>
  <c r="L253" i="1"/>
  <c r="M250" i="1"/>
  <c r="N250" i="1" s="1"/>
  <c r="L250" i="1"/>
  <c r="M247" i="1"/>
  <c r="N247" i="1" s="1"/>
  <c r="L247" i="1"/>
  <c r="M244" i="1"/>
  <c r="N244" i="1" s="1"/>
  <c r="L244" i="1"/>
  <c r="M240" i="1"/>
  <c r="N240" i="1" s="1"/>
  <c r="L240" i="1"/>
  <c r="M236" i="1"/>
  <c r="N236" i="1" s="1"/>
  <c r="L236" i="1"/>
  <c r="M233" i="1"/>
  <c r="N233" i="1" s="1"/>
  <c r="L233" i="1"/>
  <c r="M230" i="1"/>
  <c r="N230" i="1" s="1"/>
  <c r="L230" i="1"/>
  <c r="M227" i="1"/>
  <c r="N227" i="1" s="1"/>
  <c r="L227" i="1"/>
  <c r="M217" i="1"/>
  <c r="N217" i="1" s="1"/>
  <c r="L217" i="1"/>
  <c r="M214" i="1"/>
  <c r="N214" i="1" s="1"/>
  <c r="L214" i="1"/>
  <c r="M211" i="1"/>
  <c r="N211" i="1" s="1"/>
  <c r="L211" i="1"/>
  <c r="M208" i="1"/>
  <c r="N208" i="1" s="1"/>
  <c r="L208" i="1"/>
  <c r="M205" i="1"/>
  <c r="N205" i="1" s="1"/>
  <c r="L205" i="1"/>
  <c r="N128" i="1"/>
  <c r="M128" i="1"/>
  <c r="K128" i="1"/>
  <c r="I128" i="1"/>
  <c r="G128" i="1"/>
  <c r="N123" i="1"/>
  <c r="M123" i="1"/>
  <c r="K123" i="1"/>
  <c r="I123" i="1"/>
  <c r="G123" i="1"/>
  <c r="N120" i="1"/>
  <c r="M120" i="1"/>
  <c r="K120" i="1"/>
  <c r="I120" i="1"/>
  <c r="G120" i="1"/>
  <c r="N117" i="1"/>
  <c r="M117" i="1"/>
  <c r="K117" i="1"/>
  <c r="I117" i="1"/>
  <c r="G117" i="1"/>
  <c r="N113" i="1"/>
  <c r="M113" i="1"/>
  <c r="K113" i="1"/>
  <c r="I113" i="1"/>
  <c r="G113" i="1"/>
  <c r="N109" i="1"/>
  <c r="M109" i="1"/>
  <c r="K109" i="1"/>
  <c r="I109" i="1"/>
  <c r="G109" i="1"/>
  <c r="N106" i="1"/>
  <c r="M106" i="1"/>
  <c r="K106" i="1"/>
  <c r="I106" i="1"/>
  <c r="G106" i="1"/>
  <c r="N103" i="1"/>
  <c r="M103" i="1"/>
  <c r="K103" i="1"/>
  <c r="I103" i="1"/>
  <c r="G103" i="1"/>
  <c r="N97" i="1"/>
  <c r="M97" i="1"/>
  <c r="K97" i="1"/>
  <c r="I97" i="1"/>
  <c r="G97" i="1"/>
  <c r="N93" i="1"/>
  <c r="M93" i="1"/>
  <c r="K93" i="1"/>
  <c r="I93" i="1"/>
  <c r="G93" i="1"/>
  <c r="N90" i="1"/>
  <c r="M90" i="1"/>
  <c r="K90" i="1"/>
  <c r="I90" i="1"/>
  <c r="G90" i="1"/>
  <c r="N87" i="1"/>
  <c r="M87" i="1"/>
  <c r="K87" i="1"/>
  <c r="I87" i="1"/>
  <c r="G87" i="1"/>
  <c r="N84" i="1"/>
  <c r="M84" i="1"/>
  <c r="K84" i="1"/>
  <c r="I84" i="1"/>
  <c r="G84" i="1"/>
  <c r="N81" i="1"/>
  <c r="M81" i="1"/>
  <c r="K81" i="1"/>
  <c r="I81" i="1"/>
  <c r="G81" i="1"/>
  <c r="N78" i="1"/>
  <c r="M78" i="1"/>
  <c r="K78" i="1"/>
  <c r="I78" i="1"/>
  <c r="G78" i="1"/>
  <c r="N75" i="1"/>
  <c r="M75" i="1"/>
  <c r="K75" i="1"/>
  <c r="I75" i="1"/>
  <c r="G75" i="1"/>
  <c r="N72" i="1"/>
  <c r="M72" i="1"/>
  <c r="K72" i="1"/>
  <c r="I72" i="1"/>
  <c r="G72" i="1"/>
  <c r="N69" i="1"/>
  <c r="M69" i="1"/>
  <c r="K69" i="1"/>
  <c r="I69" i="1"/>
  <c r="G69" i="1"/>
  <c r="N66" i="1"/>
  <c r="M66" i="1"/>
  <c r="K66" i="1"/>
  <c r="I66" i="1"/>
  <c r="G66" i="1"/>
  <c r="N63" i="1"/>
  <c r="M63" i="1"/>
  <c r="K63" i="1"/>
  <c r="I63" i="1"/>
  <c r="G63" i="1"/>
  <c r="N61" i="1"/>
  <c r="M61" i="1"/>
  <c r="K61" i="1"/>
  <c r="I61" i="1"/>
  <c r="G61" i="1"/>
  <c r="N58" i="1"/>
  <c r="M58" i="1"/>
  <c r="K58" i="1"/>
  <c r="I58" i="1"/>
  <c r="G58" i="1"/>
  <c r="N54" i="1"/>
  <c r="M54" i="1"/>
  <c r="K54" i="1"/>
  <c r="I54" i="1"/>
  <c r="G54" i="1"/>
  <c r="M51" i="1"/>
  <c r="K51" i="1"/>
  <c r="I51" i="1"/>
  <c r="G51" i="1"/>
  <c r="N51" i="1" s="1"/>
  <c r="N48" i="1"/>
  <c r="M48" i="1"/>
  <c r="K48" i="1"/>
  <c r="I48" i="1"/>
  <c r="G48" i="1"/>
  <c r="N45" i="1"/>
  <c r="M45" i="1"/>
  <c r="K45" i="1"/>
  <c r="I45" i="1"/>
  <c r="G45" i="1"/>
  <c r="N42" i="1"/>
  <c r="M42" i="1"/>
  <c r="K42" i="1"/>
  <c r="I42" i="1"/>
  <c r="G42" i="1"/>
  <c r="N39" i="1"/>
  <c r="M39" i="1"/>
  <c r="K39" i="1"/>
  <c r="I39" i="1"/>
  <c r="G39" i="1"/>
  <c r="N36" i="1"/>
  <c r="M36" i="1"/>
  <c r="K36" i="1"/>
  <c r="I36" i="1"/>
  <c r="G36" i="1"/>
  <c r="N33" i="1"/>
  <c r="M33" i="1"/>
  <c r="K33" i="1"/>
  <c r="I33" i="1"/>
  <c r="G33" i="1"/>
  <c r="N30" i="1"/>
  <c r="M30" i="1"/>
  <c r="K30" i="1"/>
  <c r="I30" i="1"/>
  <c r="G30" i="1"/>
  <c r="N27" i="1"/>
  <c r="M27" i="1"/>
  <c r="K27" i="1"/>
  <c r="I27" i="1"/>
  <c r="G27" i="1"/>
  <c r="M24" i="1"/>
  <c r="K24" i="1"/>
  <c r="I24" i="1"/>
  <c r="G24" i="1"/>
  <c r="N24" i="1" s="1"/>
  <c r="N21" i="1"/>
  <c r="M21" i="1"/>
  <c r="K21" i="1"/>
  <c r="I21" i="1"/>
  <c r="G21" i="1"/>
  <c r="M18" i="1"/>
  <c r="K18" i="1"/>
  <c r="I18" i="1"/>
  <c r="G18" i="1"/>
  <c r="N18" i="1" s="1"/>
  <c r="N15" i="1"/>
  <c r="M15" i="1"/>
  <c r="K15" i="1"/>
  <c r="I15" i="1"/>
  <c r="G15" i="1"/>
  <c r="N13" i="1"/>
  <c r="M13" i="1"/>
  <c r="K13" i="1"/>
  <c r="I13" i="1"/>
  <c r="G13" i="1"/>
  <c r="M10" i="1"/>
  <c r="L10" i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<sst xmlns="http://schemas.openxmlformats.org/spreadsheetml/2006/main" count="1060" uniqueCount="924">
  <si>
    <t>Reporting Template: 2025/26 - Local Municipality</t>
  </si>
  <si>
    <t>MUNICIPALITY:</t>
  </si>
  <si>
    <t>Select a municipality</t>
  </si>
  <si>
    <t>QUARTER:</t>
  </si>
  <si>
    <t>Select a submission quarter</t>
  </si>
  <si>
    <t>Name:</t>
  </si>
  <si>
    <t>Name of person completing this report (Person Capturing)</t>
  </si>
  <si>
    <t>Phone Number:</t>
  </si>
  <si>
    <t>Phone number of person completing this report (Person Capturing)</t>
  </si>
  <si>
    <t>Email:</t>
  </si>
  <si>
    <t>Email address of person completing this report (Person Capturing)</t>
  </si>
  <si>
    <t>% Complete:</t>
  </si>
  <si>
    <t>C88 Code</t>
  </si>
  <si>
    <t>Description</t>
  </si>
  <si>
    <t>Baseline (Annual Performance for 2024/25)</t>
  </si>
  <si>
    <t>Medium term target (term of government</t>
  </si>
  <si>
    <t>Annual target for 2025/26</t>
  </si>
  <si>
    <t>1st Quarter planned output as per SDBIP</t>
  </si>
  <si>
    <t>1st Quarter actual output</t>
  </si>
  <si>
    <t>2nd Quarter planned output as per SDBIP</t>
  </si>
  <si>
    <t>2nd Quarter actual output</t>
  </si>
  <si>
    <t>3rd Quarter planned output as per SDBIP</t>
  </si>
  <si>
    <t>3rd Quarter actual output</t>
  </si>
  <si>
    <t>4th Quarter planned output as per SDBIP</t>
  </si>
  <si>
    <t>4th Quarter actual output</t>
  </si>
  <si>
    <t>Variation</t>
  </si>
  <si>
    <t>Reason(s) for variation</t>
  </si>
  <si>
    <t>Remedial action</t>
  </si>
  <si>
    <t>Reasons for no data, if not provided</t>
  </si>
  <si>
    <t>Steps undertaken, or to be undertaken, to provide data in the future</t>
  </si>
  <si>
    <t>Estimated date when data will be available</t>
  </si>
  <si>
    <t>OUTPUT INDICATORS FOR QUARTERLY REPORTING</t>
  </si>
  <si>
    <t>EE1.11</t>
  </si>
  <si>
    <t>Number of dwellings provided with connections to mains electricity supply by the municipality</t>
  </si>
  <si>
    <t>EE1.11(1)</t>
  </si>
  <si>
    <t>Number of new residential supply points energised by the municipality</t>
  </si>
  <si>
    <t>EE3.21</t>
  </si>
  <si>
    <t>Percentage of planned maintenance performed</t>
  </si>
  <si>
    <t>EE3.21(1)</t>
  </si>
  <si>
    <t>Actual number of maintenance 'jobs' for planned or preventative maintenance</t>
  </si>
  <si>
    <t>EE3.21(2)</t>
  </si>
  <si>
    <t>Budgeted number of maintenance 'jobs' for planned or preventative maintenance</t>
  </si>
  <si>
    <t>EE3.11</t>
  </si>
  <si>
    <t>Percentage of unplanned outages that are restored to supply within industry standard timeframes</t>
  </si>
  <si>
    <t>EE3.11(1)</t>
  </si>
  <si>
    <t>Number of unplanned outages where 98% of affected customers are restored within 24 hours</t>
  </si>
  <si>
    <t>EE3.11(2)</t>
  </si>
  <si>
    <t>Total number of unplanned outages</t>
  </si>
  <si>
    <t>ENV3.11</t>
  </si>
  <si>
    <t>Percentage of recognised informal settlements receiving basic waste removal services</t>
  </si>
  <si>
    <t>ENV3.11(1)</t>
  </si>
  <si>
    <t>Number of informal settlements receiving receiving basic waste removal services</t>
  </si>
  <si>
    <t>ENV3.11(2)</t>
  </si>
  <si>
    <t>The total number of recognised informal settlements</t>
  </si>
  <si>
    <t>TR6.12</t>
  </si>
  <si>
    <t>Percentage of surfaced municipal road lanes which has been resurfaced and resealed</t>
  </si>
  <si>
    <t>TR6.12(1)</t>
  </si>
  <si>
    <t>Kilometres of municipal road lanes resurfaced and resealed</t>
  </si>
  <si>
    <t>TR6.12(2)</t>
  </si>
  <si>
    <t>Kilometres of surfaced municipal road lanes</t>
  </si>
  <si>
    <t>TR6.13</t>
  </si>
  <si>
    <t>KMs of new municipal road network</t>
  </si>
  <si>
    <t>TR6.13(1)</t>
  </si>
  <si>
    <t>Number of kilometres of surfaced road network built</t>
  </si>
  <si>
    <t>TR6.13(2)</t>
  </si>
  <si>
    <t>Number of kilometres of unsurfaced road network built</t>
  </si>
  <si>
    <t>TR6.21</t>
  </si>
  <si>
    <t>Percentage of reported pothole complaints resolved within standard municipal response time</t>
  </si>
  <si>
    <t>TR6.21(1)</t>
  </si>
  <si>
    <t>Number of pothole complaints resolved within the standard time after being reported</t>
  </si>
  <si>
    <t>TR6.21(2)</t>
  </si>
  <si>
    <t>Number of potholes reported</t>
  </si>
  <si>
    <t>WS1.11</t>
  </si>
  <si>
    <t>Number of new sewer connections meeting minimum standards</t>
  </si>
  <si>
    <t>WS1.11(1)</t>
  </si>
  <si>
    <t>Number of new sewer connections to consumer units</t>
  </si>
  <si>
    <t>WS1.11(2)</t>
  </si>
  <si>
    <t>Number of new sewer connections to communal toilet facilities.</t>
  </si>
  <si>
    <t>WS2.11</t>
  </si>
  <si>
    <t>Number of new water connections meeting minimum standards</t>
  </si>
  <si>
    <t>WS2.11(1)</t>
  </si>
  <si>
    <t>Number of new water connections to piped (tap) water</t>
  </si>
  <si>
    <t>WS2.11(2)</t>
  </si>
  <si>
    <t>Number of new water connections to public/communal facilities.</t>
  </si>
  <si>
    <t>WS3.11</t>
  </si>
  <si>
    <t>Percentage of callouts responded to within 48 hours (sanitation/wastewater)</t>
  </si>
  <si>
    <t>WS3.11(1)</t>
  </si>
  <si>
    <t>Number of callouts responded to within 48 hours (sanitation/wastewater)</t>
  </si>
  <si>
    <t>WS3.11(2)</t>
  </si>
  <si>
    <t>Total number of callouts (sanitation/wastewater)</t>
  </si>
  <si>
    <t>WS3.21</t>
  </si>
  <si>
    <t>Percentage of callouts responded to within 48 hours (water)</t>
  </si>
  <si>
    <t>WS3.21(1)</t>
  </si>
  <si>
    <t>Number of callouts responded to within 48 hours (water)</t>
  </si>
  <si>
    <t>WS3.21(2)</t>
  </si>
  <si>
    <t>Total water service callouts received</t>
  </si>
  <si>
    <t>GG1.21</t>
  </si>
  <si>
    <t>Staff vacancy rate</t>
  </si>
  <si>
    <t>GG1.21(1)</t>
  </si>
  <si>
    <t>The number of employee posts on the approved organisational structure</t>
  </si>
  <si>
    <t>GG1.21(2)</t>
  </si>
  <si>
    <t>The number of actual employees in the municipality</t>
  </si>
  <si>
    <t>GG1.22</t>
  </si>
  <si>
    <t>Percentage of vacant posts filled within 6 months</t>
  </si>
  <si>
    <t>GG1.22(1)</t>
  </si>
  <si>
    <t>Number of vacant posts filled within 6 months since the date (dd/mm/yyyy) of authority to proceed with filling the vacancy</t>
  </si>
  <si>
    <t>GG1.22(2)</t>
  </si>
  <si>
    <t>Number of vacant posts that have been filled</t>
  </si>
  <si>
    <t>GG2.11</t>
  </si>
  <si>
    <t>Percentage of ward committees with 6 or more ward committee members (excluding the ward councillor)</t>
  </si>
  <si>
    <t>GG2.11(1)</t>
  </si>
  <si>
    <t>Total number of ward committees with 6 or more members</t>
  </si>
  <si>
    <t>GG2.11(2)</t>
  </si>
  <si>
    <t>Total number of wards</t>
  </si>
  <si>
    <t>GG2.12</t>
  </si>
  <si>
    <t>Percentage of wards that have held a quarterly councillor-convened community meeting</t>
  </si>
  <si>
    <t>GG2.12(1)</t>
  </si>
  <si>
    <t>Number of councillor convened ward community meetings</t>
  </si>
  <si>
    <t>GG2.12(2)</t>
  </si>
  <si>
    <t>Total number of wards in the municipality</t>
  </si>
  <si>
    <t>GG2.12(3)</t>
  </si>
  <si>
    <t>Reporting quarter</t>
  </si>
  <si>
    <t>GG2.31</t>
  </si>
  <si>
    <t>Percentage of official complaints responded to through the municipal complaint management system</t>
  </si>
  <si>
    <t>GG2.31(1)</t>
  </si>
  <si>
    <t>Number of official complaints responded to according to municipal norms and standards</t>
  </si>
  <si>
    <t>GG2.31(2)</t>
  </si>
  <si>
    <t>Number of official complaints received</t>
  </si>
  <si>
    <t>GG5.11</t>
  </si>
  <si>
    <t>Number of active suspensions longer than three months</t>
  </si>
  <si>
    <t>GG5.11(1)</t>
  </si>
  <si>
    <t>Simple count of the number of active suspensions in the municipality lasting more than three months</t>
  </si>
  <si>
    <t>LED1.21</t>
  </si>
  <si>
    <t>Number of work opportunities created through Public Employment Programmes (incl. EPWP, CWP and other related employment programmes)</t>
  </si>
  <si>
    <t>LED1.21(1)</t>
  </si>
  <si>
    <t>Number of work opportunities provided by the municipality through the Expanded Public Works Programme</t>
  </si>
  <si>
    <t>LED1.21(2)</t>
  </si>
  <si>
    <t>Number of work opportunities provided through the Community Works Programme and other related infrastructure initiatives.</t>
  </si>
  <si>
    <t>LED2.12</t>
  </si>
  <si>
    <t>Percentage of the municipality's operating budget spent on indigent relief for free basic services</t>
  </si>
  <si>
    <t>LED2.12(1)</t>
  </si>
  <si>
    <t>R-value of operating budget expenditure on free basic services</t>
  </si>
  <si>
    <t>LED2.12(2)</t>
  </si>
  <si>
    <t>Total operating budget for the municipality</t>
  </si>
  <si>
    <t>FD1.11</t>
  </si>
  <si>
    <t>Percentage compliance with the required attendance time for structural firefighting incidents</t>
  </si>
  <si>
    <t>FD1.11(1)</t>
  </si>
  <si>
    <t>Number of structural fire incidents where the attendance time was 14 minutes or less</t>
  </si>
  <si>
    <t>FD1.11(2)</t>
  </si>
  <si>
    <t>Total number of distress calls for structural fire incidents received</t>
  </si>
  <si>
    <t>LED1.11</t>
  </si>
  <si>
    <t>Percentage of total municipal operating expenditure spent on contracted service providers physically residing within the municipal area</t>
  </si>
  <si>
    <t>LED1.11(1)</t>
  </si>
  <si>
    <t>R-value of operating expenditure on contracted services within the municipal area</t>
  </si>
  <si>
    <t>LED1.11(2)</t>
  </si>
  <si>
    <t>Total municipal operating expenditure on contracted services</t>
  </si>
  <si>
    <t>LED3.11</t>
  </si>
  <si>
    <t>Average time taken to finalise business license applications</t>
  </si>
  <si>
    <t>LED3.11(1)</t>
  </si>
  <si>
    <t>Sum of the total working days per business application finalised</t>
  </si>
  <si>
    <t>LED3.11(2)</t>
  </si>
  <si>
    <t>Number of business applications finalised</t>
  </si>
  <si>
    <t>LED3.31</t>
  </si>
  <si>
    <t>Average number of days from the point of advertising to the letter of award per 80/20 procurement process</t>
  </si>
  <si>
    <t>LED3.31(1)</t>
  </si>
  <si>
    <t>Sum of the number of days from the point of advertising a tender in terms of the 80/20 procurement process to the issuing of the letter of award</t>
  </si>
  <si>
    <t>LED3.31(2)</t>
  </si>
  <si>
    <t>Total number of 80/20 tenders awarded as per the procurement process</t>
  </si>
  <si>
    <t>LED3.32</t>
  </si>
  <si>
    <t>Percentage of municipal payments made to service providers who submitted complete forms within 30-days of invoice submission</t>
  </si>
  <si>
    <t>LED3.32(1)</t>
  </si>
  <si>
    <t>Number of municipal payments within 30-days of complete invoice receipt made to service providers</t>
  </si>
  <si>
    <t>LED3.32(2)</t>
  </si>
  <si>
    <t>Total number of complete invoices received (30 days or older)</t>
  </si>
  <si>
    <t>FM1.11</t>
  </si>
  <si>
    <t>Total Capital Expenditure as a percentage of Total Capital Budget</t>
  </si>
  <si>
    <t>FM1.11(1)</t>
  </si>
  <si>
    <t>Actual Capital Expenditure</t>
  </si>
  <si>
    <t>FM1.11(2)</t>
  </si>
  <si>
    <t>Budgeted Capital Expenditure</t>
  </si>
  <si>
    <t>FM1.12</t>
  </si>
  <si>
    <t>Total Operating Expenditure as a percentage of Total Operating Expenditure Budget</t>
  </si>
  <si>
    <t>FM1.12(1)</t>
  </si>
  <si>
    <t>Actual Operating Expenditure</t>
  </si>
  <si>
    <t>FM1.12(2)</t>
  </si>
  <si>
    <t>Budgeted Operating Expenditure</t>
  </si>
  <si>
    <t>FM1.13</t>
  </si>
  <si>
    <t>Total Operating Revenue as a percentage of Total Operating Revenue Budget</t>
  </si>
  <si>
    <t>FM1.13(1)</t>
  </si>
  <si>
    <t>Actual Operating Revenue</t>
  </si>
  <si>
    <t>FM1.13(2)</t>
  </si>
  <si>
    <t>Budgeted Operating Revenue</t>
  </si>
  <si>
    <t>FM1.14</t>
  </si>
  <si>
    <t>Service Charges and Property Rates Revenue as a percentage of Service Charges and Property Rates Revenue Budget</t>
  </si>
  <si>
    <t>FM1.14(1)</t>
  </si>
  <si>
    <t>Actual Service Charges Revenue</t>
  </si>
  <si>
    <t>FM1.14(2)</t>
  </si>
  <si>
    <t>Actual Property Rates Revenue</t>
  </si>
  <si>
    <t>FM1.14(3)</t>
  </si>
  <si>
    <t>Budgeted Service Charges and Property Rates Revenue</t>
  </si>
  <si>
    <t>FM3.11</t>
  </si>
  <si>
    <t>Cash/Cost coverage ratio</t>
  </si>
  <si>
    <t>FM3.11(1)</t>
  </si>
  <si>
    <t>Cash and cash equivalent</t>
  </si>
  <si>
    <t>FM3.11(2)</t>
  </si>
  <si>
    <t>Unspent Conditional Grants</t>
  </si>
  <si>
    <t>FM3.11(3)</t>
  </si>
  <si>
    <t>Overdraft</t>
  </si>
  <si>
    <t>FM3.11(4)</t>
  </si>
  <si>
    <t>Short Term Investment</t>
  </si>
  <si>
    <t>FM3.11(5)</t>
  </si>
  <si>
    <t>Monthly Fixed Operational Expenditure excluding (Depreciation, Amortisation, Provision for Bad Debts, Impairment and Loss on Disposal of Assets)</t>
  </si>
  <si>
    <t>FM3.13</t>
  </si>
  <si>
    <t>Trade payables to cash ratio</t>
  </si>
  <si>
    <t>FM3.13(2)</t>
  </si>
  <si>
    <t>Trade payables</t>
  </si>
  <si>
    <t>FM3.13(1)</t>
  </si>
  <si>
    <t>Cash and cash equivalents</t>
  </si>
  <si>
    <t>FM3.14</t>
  </si>
  <si>
    <t>Liquidity ratio</t>
  </si>
  <si>
    <t>FM3.14(1)</t>
  </si>
  <si>
    <t>FM3.14(2)</t>
  </si>
  <si>
    <t>Current liabilities</t>
  </si>
  <si>
    <t>FM4.31</t>
  </si>
  <si>
    <t>Creditors payment period</t>
  </si>
  <si>
    <t>FM4.31(1)</t>
  </si>
  <si>
    <t>Trade Creditors Outstanding</t>
  </si>
  <si>
    <t>FM4.31(2)</t>
  </si>
  <si>
    <t>Credit purchases (operating and capital)</t>
  </si>
  <si>
    <t>FM4.31(3)</t>
  </si>
  <si>
    <t>Number of days in the reporting year to date</t>
  </si>
  <si>
    <t>FM5.11</t>
  </si>
  <si>
    <t>Percentage of total capital expenditure funded from own funding (Internally generated funds + Borrowings)</t>
  </si>
  <si>
    <t>FM5.11(1)</t>
  </si>
  <si>
    <t>Internally Generated Funds</t>
  </si>
  <si>
    <t>FM5.11(2)</t>
  </si>
  <si>
    <t>Borrowings</t>
  </si>
  <si>
    <t>FM5.11(3)</t>
  </si>
  <si>
    <t>Total Capital Expenditure</t>
  </si>
  <si>
    <t>FM6.12</t>
  </si>
  <si>
    <t>Percentage of awarded tenders [over R200k], published on the municipality’s website</t>
  </si>
  <si>
    <t>FM6.12(1)</t>
  </si>
  <si>
    <t>Number of awarded tenders published on the municipality's website</t>
  </si>
  <si>
    <t>FM6.12(2)</t>
  </si>
  <si>
    <t>Number of awarded tenders</t>
  </si>
  <si>
    <t>FM6.13</t>
  </si>
  <si>
    <t>Percentage of tender cancellations</t>
  </si>
  <si>
    <t>FM6.13(1)</t>
  </si>
  <si>
    <t>Number of tenders cancelled</t>
  </si>
  <si>
    <t>FM6.13(2)</t>
  </si>
  <si>
    <t>Total number of tenders advertised and closed</t>
  </si>
  <si>
    <t>FM7.11</t>
  </si>
  <si>
    <t>Debtors payment period</t>
  </si>
  <si>
    <t>FM7.11(1)</t>
  </si>
  <si>
    <t>Gross Debtors</t>
  </si>
  <si>
    <t>FM7.11(2)</t>
  </si>
  <si>
    <t>Bad Debt Provision</t>
  </si>
  <si>
    <t>FM7.11(3)</t>
  </si>
  <si>
    <t>Billed Revenue</t>
  </si>
  <si>
    <t>FM7.11(4)</t>
  </si>
  <si>
    <t>Number of days in the reporting period year to date</t>
  </si>
  <si>
    <t>FM7.12</t>
  </si>
  <si>
    <t>Collection rate ratio</t>
  </si>
  <si>
    <t>FM7.12(1)</t>
  </si>
  <si>
    <t>Gross Debtors Opening Balance</t>
  </si>
  <si>
    <t>FM7.12(2)</t>
  </si>
  <si>
    <t>FM7.12(3)</t>
  </si>
  <si>
    <t>Gross Debtors Closing Balance</t>
  </si>
  <si>
    <t>FM7.12(4)</t>
  </si>
  <si>
    <t>Bad Debts Written Off</t>
  </si>
  <si>
    <t>COMPLIANCE INDICATORS FOR QUARTERLY REPORTING</t>
  </si>
  <si>
    <t>C1</t>
  </si>
  <si>
    <t>Number of signed performance agreements by the MM and section 56 managers:</t>
  </si>
  <si>
    <t>C2</t>
  </si>
  <si>
    <t>Number of ExCo or Mayoral Executive meetings held:</t>
  </si>
  <si>
    <t>C3</t>
  </si>
  <si>
    <t>Number of Council portfolio committee meetings held:</t>
  </si>
  <si>
    <t>C4</t>
  </si>
  <si>
    <t>Number of MPAC meetings held:</t>
  </si>
  <si>
    <t>C6</t>
  </si>
  <si>
    <t>Number of formal (minuted) meetings between the Mayor, Speaker and MM were held to deal with municipal matters:</t>
  </si>
  <si>
    <t>C7</t>
  </si>
  <si>
    <t>Number of formal (minuted) meetings - to which all senior managers were invited- held:</t>
  </si>
  <si>
    <t>C8</t>
  </si>
  <si>
    <t>Number of councillors completed training:</t>
  </si>
  <si>
    <t>C9</t>
  </si>
  <si>
    <t>Number of municipal officials completed training:</t>
  </si>
  <si>
    <t>C10</t>
  </si>
  <si>
    <t>Number of work stoppages occurring:</t>
  </si>
  <si>
    <t>C11</t>
  </si>
  <si>
    <t>Number of litigation cases instituted by the municipality:</t>
  </si>
  <si>
    <t>C12</t>
  </si>
  <si>
    <t>Number of litigation cases instituted against the municipality:</t>
  </si>
  <si>
    <t>C13</t>
  </si>
  <si>
    <t>Number of forensic investigations instituted:</t>
  </si>
  <si>
    <t>C14</t>
  </si>
  <si>
    <t>Number of forensic investigations concluded:</t>
  </si>
  <si>
    <t>C15</t>
  </si>
  <si>
    <t>Number of days of sick leave taken by employees:</t>
  </si>
  <si>
    <t>C17</t>
  </si>
  <si>
    <t>Number of temporary employees employed:</t>
  </si>
  <si>
    <t>C18</t>
  </si>
  <si>
    <t>Number of approved demonstrations in the municipal area:</t>
  </si>
  <si>
    <t>C19</t>
  </si>
  <si>
    <t>Number of recognised traditional and Khoi-San leaders in attendance (sum of) at all council meetings:</t>
  </si>
  <si>
    <t>C20</t>
  </si>
  <si>
    <t>Number of permanent environmental health practitioners employed by the municipality:</t>
  </si>
  <si>
    <t>C22</t>
  </si>
  <si>
    <t>Number of Council meetings held:</t>
  </si>
  <si>
    <t>C23</t>
  </si>
  <si>
    <t>Number of disciplinary cases for misconduct relating to fraud and corruption:</t>
  </si>
  <si>
    <t>C24</t>
  </si>
  <si>
    <t>Number of council meetings disrupted</t>
  </si>
  <si>
    <t>C25</t>
  </si>
  <si>
    <t>Number of protests reported</t>
  </si>
  <si>
    <t>C26</t>
  </si>
  <si>
    <t>R-value of all tenders awarded</t>
  </si>
  <si>
    <t>C27</t>
  </si>
  <si>
    <t>Number of all awards made in terms of Section 36 of the MFMA Municipal Supply Chain Management Regulations:</t>
  </si>
  <si>
    <t>C28</t>
  </si>
  <si>
    <t>R-value of all awards made in terms of Section 36 of the MFMA Municipal Supply Chain Management Regulations:</t>
  </si>
  <si>
    <t>C29</t>
  </si>
  <si>
    <t>Number of approved applications for rezoning a property for commercial purposes:</t>
  </si>
  <si>
    <t>C30</t>
  </si>
  <si>
    <t xml:space="preserve">Number of business licenses approved: </t>
  </si>
  <si>
    <t>C32</t>
  </si>
  <si>
    <t xml:space="preserve">Number of positions filled with regard to municipal infrastructure: </t>
  </si>
  <si>
    <t>C33</t>
  </si>
  <si>
    <t>Number of tenders over R200 000 awarded:</t>
  </si>
  <si>
    <t>C34</t>
  </si>
  <si>
    <t xml:space="preserve">Number of months the Municipal Managers' position has been filled (not Acting): </t>
  </si>
  <si>
    <t>C35</t>
  </si>
  <si>
    <t xml:space="preserve">Number of months the Chief Financial Officers' position has been filled (not Acting): </t>
  </si>
  <si>
    <t>C36</t>
  </si>
  <si>
    <t>Number of vacant posts of senior managers:</t>
  </si>
  <si>
    <t>C38</t>
  </si>
  <si>
    <t>Number of filled posts in the treasury and budget office:</t>
  </si>
  <si>
    <t>C40</t>
  </si>
  <si>
    <t>Number of filled posts in the development and planning department</t>
  </si>
  <si>
    <t>C42</t>
  </si>
  <si>
    <t>Number of registered engineers employed in approved posts</t>
  </si>
  <si>
    <t>C43</t>
  </si>
  <si>
    <t>Number of engineers employed in approved posts:</t>
  </si>
  <si>
    <t>C44</t>
  </si>
  <si>
    <t>Number of discliplinary cases in the municipality:</t>
  </si>
  <si>
    <t>C45</t>
  </si>
  <si>
    <t>Number of finalised disciplinary cases:</t>
  </si>
  <si>
    <t>C47</t>
  </si>
  <si>
    <t>Number of waste management posts filled:</t>
  </si>
  <si>
    <t>C49</t>
  </si>
  <si>
    <t>Number of electricians employed in approved posts:</t>
  </si>
  <si>
    <t>C51</t>
  </si>
  <si>
    <t>Number of filled water and wastewater management posts:</t>
  </si>
  <si>
    <t>C56</t>
  </si>
  <si>
    <t>Number of customers provided with an alternative energy supply (e.g. LPG or paraffin or biogel according to supply level standards)</t>
  </si>
  <si>
    <t>C57</t>
  </si>
  <si>
    <t>Number of registered electricity consumers with an embedded generation system</t>
  </si>
  <si>
    <t>C58</t>
  </si>
  <si>
    <t>Total non-technical electricity losses in MWh (estimate)</t>
  </si>
  <si>
    <t>C59</t>
  </si>
  <si>
    <t>Number of municipal buildings that consume renewable energy</t>
  </si>
  <si>
    <t>C61</t>
  </si>
  <si>
    <t>Total number of chemical toilets in operation</t>
  </si>
  <si>
    <t>C63</t>
  </si>
  <si>
    <t>Total volume of water delivered by water trucks</t>
  </si>
  <si>
    <t>C67</t>
  </si>
  <si>
    <t>Number of paid full-time firefighters employed by the municipality</t>
  </si>
  <si>
    <t>C68</t>
  </si>
  <si>
    <t>Number of part-time and firefighter reservists in the service of the municipality</t>
  </si>
  <si>
    <t>C69</t>
  </si>
  <si>
    <t>Number of 'displaced persons' to whom the municipality delivered assistance</t>
  </si>
  <si>
    <t>C71</t>
  </si>
  <si>
    <t>Number of procurement processes where disputes were raised</t>
  </si>
  <si>
    <t>C73</t>
  </si>
  <si>
    <t>Number of structural fires occurring in informal settlements</t>
  </si>
  <si>
    <t>C74</t>
  </si>
  <si>
    <t>Number of dwellings in informal settelements affected by structural fires (estimate)</t>
  </si>
  <si>
    <t>C76</t>
  </si>
  <si>
    <t>Number of SMMEs and informal businesses benefitting from municipal digitisation support programmes rolled out directly or in partnership with other stakeholders</t>
  </si>
  <si>
    <t>C77</t>
  </si>
  <si>
    <t>B-BBEE Procurement Spend on Empowering Suppliers that are at least 51% black owned based</t>
  </si>
  <si>
    <t>C78</t>
  </si>
  <si>
    <t>B-BBEE Procurement Spend on Empowering Suppliers that are at least 30% black women owned</t>
  </si>
  <si>
    <t>C79</t>
  </si>
  <si>
    <t>B-BBEE Procurement Spend from all Empowering Suppliers based on the B-BBEE Procurement</t>
  </si>
  <si>
    <t>C84</t>
  </si>
  <si>
    <t>Number of building plans submitted for review</t>
  </si>
  <si>
    <t>C86</t>
  </si>
  <si>
    <t>Number of households in the municipal area registered as indigent</t>
  </si>
  <si>
    <t>C89</t>
  </si>
  <si>
    <t>Number of meetings of the Excutive or Mayoral Committee postponed due to lack of quorum</t>
  </si>
  <si>
    <t>C92</t>
  </si>
  <si>
    <t>Number of agenda items deferred to the next council meeting</t>
  </si>
  <si>
    <t>C93</t>
  </si>
  <si>
    <t>Number of awards made in terms of SCM Reg 32</t>
  </si>
  <si>
    <t>C94</t>
  </si>
  <si>
    <t>Number of requests approved for deviation from approved procurement plan</t>
  </si>
  <si>
    <t>C98</t>
  </si>
  <si>
    <t>Number of building plan applications approved</t>
  </si>
  <si>
    <t>C100</t>
  </si>
  <si>
    <t>Quarterly salary bill of suspended officials</t>
  </si>
  <si>
    <t>C102</t>
  </si>
  <si>
    <t>Number of incidents of improper disposal of medical waste responded to by the municipality</t>
  </si>
  <si>
    <t>C103</t>
  </si>
  <si>
    <t>Number of notifiable medical condition investigations following the prescribed protocols</t>
  </si>
  <si>
    <t>C104</t>
  </si>
  <si>
    <t>Number of foodborne disease outbreak investigations following the prescribed protocols</t>
  </si>
  <si>
    <t>Annual actual performance</t>
  </si>
  <si>
    <t>OUTPUT INDICATORS FOR ANNUAL REPORTING</t>
  </si>
  <si>
    <t>ENV4.11</t>
  </si>
  <si>
    <t>Percentage of biodiversity priority area within the municipality</t>
  </si>
  <si>
    <t>ENV4.11(1)</t>
  </si>
  <si>
    <t>Total land area in hectares classified as "biodiversity priority areas"</t>
  </si>
  <si>
    <t>ENV4.11(2)</t>
  </si>
  <si>
    <t>Total municipal area in hectares</t>
  </si>
  <si>
    <t>TR6.11</t>
  </si>
  <si>
    <t>Percentage of unsurfaced road graded</t>
  </si>
  <si>
    <t>TR6.11(1)</t>
  </si>
  <si>
    <t>Kilometres of municipal road graded</t>
  </si>
  <si>
    <t>TR6.11(2)</t>
  </si>
  <si>
    <t>Kilometres of unsurfaced road network</t>
  </si>
  <si>
    <t>WS5.31</t>
  </si>
  <si>
    <t>Percentage of total water connections metered</t>
  </si>
  <si>
    <t>WS5.31(1)</t>
  </si>
  <si>
    <t>Number of water connections metered</t>
  </si>
  <si>
    <t>WS5.31(2)</t>
  </si>
  <si>
    <t>Number of connections unmetered</t>
  </si>
  <si>
    <t>GG3.12</t>
  </si>
  <si>
    <t>Percentage of councillors who have declared their financial interests</t>
  </si>
  <si>
    <t>GG3.12(1)</t>
  </si>
  <si>
    <t>Number of councillors that have declared their financial interests</t>
  </si>
  <si>
    <t>GG3.12(2)</t>
  </si>
  <si>
    <t>Total number of municipal councillors</t>
  </si>
  <si>
    <t>FM2.21</t>
  </si>
  <si>
    <t>Cash backed reserves reconciliation at year end</t>
  </si>
  <si>
    <t>FM2.21(1)</t>
  </si>
  <si>
    <t>Actual Cash and Cash Equivalents</t>
  </si>
  <si>
    <t>FM2.21(2)</t>
  </si>
  <si>
    <t>Long Term Investment</t>
  </si>
  <si>
    <t>FM2.21(3)</t>
  </si>
  <si>
    <t>Unspent grants</t>
  </si>
  <si>
    <t>FM2.21(4)</t>
  </si>
  <si>
    <t>Unspent borrowing</t>
  </si>
  <si>
    <t>FM2.21(5)</t>
  </si>
  <si>
    <t>Statutory requirement</t>
  </si>
  <si>
    <t>FM2.21(6)</t>
  </si>
  <si>
    <t>Working capital requirements</t>
  </si>
  <si>
    <t>FM2.21(7)</t>
  </si>
  <si>
    <t>Other provisions</t>
  </si>
  <si>
    <t>FM2.21(8)</t>
  </si>
  <si>
    <t>Long term investment committed</t>
  </si>
  <si>
    <t>FM2.21(9)</t>
  </si>
  <si>
    <t>Reserves to be cash backed</t>
  </si>
  <si>
    <t>FM3.12</t>
  </si>
  <si>
    <t>Current ratio (current assets/current liabilities)</t>
  </si>
  <si>
    <t>FM3.12(1)</t>
  </si>
  <si>
    <t>Current assets</t>
  </si>
  <si>
    <t>FM3.12(2)</t>
  </si>
  <si>
    <t>FM5.12</t>
  </si>
  <si>
    <t>Percentage of total capital expenditure funded from capital conditional grants</t>
  </si>
  <si>
    <t>FM5.12(1)</t>
  </si>
  <si>
    <t>Total Capital Transfers (provincial and national capital conditional grants)</t>
  </si>
  <si>
    <t>FM5.12(2)</t>
  </si>
  <si>
    <t>FM5.21</t>
  </si>
  <si>
    <t>Percentage of total capital expenditure on renewal/upgrading of existing assets</t>
  </si>
  <si>
    <t>FM5.21(1)</t>
  </si>
  <si>
    <t>Total costs of Renewal and Upgrading of Existing Assets</t>
  </si>
  <si>
    <t>FM5.21(2)</t>
  </si>
  <si>
    <t>FM5.22</t>
  </si>
  <si>
    <t>Renewal/Upgrading of Existing Assets as a percentage of Depreciation/Asset impairment</t>
  </si>
  <si>
    <t>FM5.22(1)</t>
  </si>
  <si>
    <t>FM5.22(2)</t>
  </si>
  <si>
    <t>Depreciation</t>
  </si>
  <si>
    <t>FM5.22(3)</t>
  </si>
  <si>
    <t>Asset impairment)</t>
  </si>
  <si>
    <t>FM5.31</t>
  </si>
  <si>
    <t>Repairs and Maintenance as a percentage of property, plant, equipment and investment property</t>
  </si>
  <si>
    <t>FM5.31(1)</t>
  </si>
  <si>
    <t>Total Repairs and Maintenance Expenditure</t>
  </si>
  <si>
    <t>FM5.31(2)</t>
  </si>
  <si>
    <t>Property, Plant and Equipment</t>
  </si>
  <si>
    <t>FM5.31(3)</t>
  </si>
  <si>
    <t>Investment Property (Carrying Value)</t>
  </si>
  <si>
    <t>FM7.31</t>
  </si>
  <si>
    <t>Net Surplus /Deficit Margin for Electricity</t>
  </si>
  <si>
    <t>FM7.31(1)</t>
  </si>
  <si>
    <t>Total Electricity Revenue</t>
  </si>
  <si>
    <t>FM7.31(2)</t>
  </si>
  <si>
    <t>Total Electricity Expenditure</t>
  </si>
  <si>
    <t>FM7.32</t>
  </si>
  <si>
    <t>Net Surplus /Deficit Margin for Water</t>
  </si>
  <si>
    <t>FM7.32(1)</t>
  </si>
  <si>
    <t>Total Water Revenue</t>
  </si>
  <si>
    <t>FM7.32(2)</t>
  </si>
  <si>
    <t>Total Water Expenditure</t>
  </si>
  <si>
    <t>FM7.33</t>
  </si>
  <si>
    <t>Net Surplus /Deficit Margin for Wastewater</t>
  </si>
  <si>
    <t>FM7.33(1)</t>
  </si>
  <si>
    <t>Total Sanitation and Waste Water Revenue</t>
  </si>
  <si>
    <t>FM7.33(2)</t>
  </si>
  <si>
    <t>Total Sanitation and Waste Water Expenditure</t>
  </si>
  <si>
    <t>FM7.34</t>
  </si>
  <si>
    <t>Net Surplus /Deficit Margin for Refuse</t>
  </si>
  <si>
    <t>FM7.34(1)</t>
  </si>
  <si>
    <t>Total Refuse Revenue</t>
  </si>
  <si>
    <t>FM7.34(2)</t>
  </si>
  <si>
    <t>Total Refuse Expenditure</t>
  </si>
  <si>
    <t>OUTCOME INDICATORS FOR ANNUAL REPORTING</t>
  </si>
  <si>
    <t>EE4.4</t>
  </si>
  <si>
    <t>Percentage total electricity losses</t>
  </si>
  <si>
    <t>EE4.4(1)</t>
  </si>
  <si>
    <t>Electricity Purchases in kWh</t>
  </si>
  <si>
    <t>EE4.4(2)</t>
  </si>
  <si>
    <t>Electricity Sales in kWh</t>
  </si>
  <si>
    <t>HS3.5</t>
  </si>
  <si>
    <t>Percentage utilisation rate of community halls</t>
  </si>
  <si>
    <t>HS3.5(1)</t>
  </si>
  <si>
    <t>Sum of hours booked across all community halls in the period of assessment</t>
  </si>
  <si>
    <t>HS3.5(2)</t>
  </si>
  <si>
    <t>Sum of available hours for all community halls in the period of assessment.</t>
  </si>
  <si>
    <t>HS3.6</t>
  </si>
  <si>
    <t>Average number of library visits per library</t>
  </si>
  <si>
    <t>HS3.6(1)</t>
  </si>
  <si>
    <t>Total number of library visits</t>
  </si>
  <si>
    <t>HS3.6(2)</t>
  </si>
  <si>
    <t>Count of municipal libraries</t>
  </si>
  <si>
    <t>HS3.7</t>
  </si>
  <si>
    <t>Percentage of municipal cemetery plots available</t>
  </si>
  <si>
    <t>HS3.7(1)</t>
  </si>
  <si>
    <t>Number of available municipal burial plots in active municipal cemeteries</t>
  </si>
  <si>
    <t>HS3.7(2)</t>
  </si>
  <si>
    <t>Total capacity of all burial plots in active municipal cemeteries</t>
  </si>
  <si>
    <t>TR6.2</t>
  </si>
  <si>
    <t>Number of potholes reported per 10kms of municipal road network</t>
  </si>
  <si>
    <t>TR6.2(1)</t>
  </si>
  <si>
    <t>TR6.2(2)</t>
  </si>
  <si>
    <t>Kilometres of surfaced municipal road network</t>
  </si>
  <si>
    <t>WS3.1</t>
  </si>
  <si>
    <t>Frequency of sewer blockages per 100 KMs of pipeline</t>
  </si>
  <si>
    <t>WS3.1(1)</t>
  </si>
  <si>
    <t>Number of blockages in sewers that occurred</t>
  </si>
  <si>
    <t>WS3.1(2)</t>
  </si>
  <si>
    <t>Total sewer length in KMs</t>
  </si>
  <si>
    <t>WS3.2</t>
  </si>
  <si>
    <t>Frequency of water mains failures per 100 KMs of pipeline</t>
  </si>
  <si>
    <t>WS3.2(1)</t>
  </si>
  <si>
    <t>Number of water mains failures (including failures of valves and fittings</t>
  </si>
  <si>
    <t>WS3.2(2)</t>
  </si>
  <si>
    <t>Total mains length (water) in KMs</t>
  </si>
  <si>
    <t>WS3.3</t>
  </si>
  <si>
    <t>Frequency of unplanned water service interruptions</t>
  </si>
  <si>
    <t>WS3.3(1)</t>
  </si>
  <si>
    <t>Number of unplanned water service interruptions</t>
  </si>
  <si>
    <t>WS3.3(2)</t>
  </si>
  <si>
    <t>Total number of water service connections</t>
  </si>
  <si>
    <t>WS4.1</t>
  </si>
  <si>
    <t>Percentage of drinking water samples complying to SANS241</t>
  </si>
  <si>
    <t>WS4.1(1)</t>
  </si>
  <si>
    <t>Number of water sample tests that complied with SANS 241 requirements</t>
  </si>
  <si>
    <t>WS4.1(2)</t>
  </si>
  <si>
    <t>Total number of water sample tests undertaken</t>
  </si>
  <si>
    <t>WS4.2</t>
  </si>
  <si>
    <t>Percentage of wastewater samples compliant to water use license conditions</t>
  </si>
  <si>
    <t>WS4.2(1)</t>
  </si>
  <si>
    <t>Number of wastewater samples tested per determinant that meet compliance to specified water use license requirements</t>
  </si>
  <si>
    <t>WS4.2(2)</t>
  </si>
  <si>
    <t>Total wastewater samples tested for all determinants over the municipal financial year</t>
  </si>
  <si>
    <t>WS5.1</t>
  </si>
  <si>
    <t>Percentage of non-revenue water</t>
  </si>
  <si>
    <t>WS5.1(1)</t>
  </si>
  <si>
    <t>Number of Kilolitres Water Purchased or Purified</t>
  </si>
  <si>
    <t>WS5.1(2)</t>
  </si>
  <si>
    <t>Number of kilolitres of water sold</t>
  </si>
  <si>
    <t>WS5.2</t>
  </si>
  <si>
    <t>Total water losses</t>
  </si>
  <si>
    <t>WS5.2(1)</t>
  </si>
  <si>
    <t>System input volume</t>
  </si>
  <si>
    <t>WS5.2(2)</t>
  </si>
  <si>
    <t>Authorised consumption</t>
  </si>
  <si>
    <t>WS5.2(3)</t>
  </si>
  <si>
    <t>Number of service connections</t>
  </si>
  <si>
    <t>WS5.4</t>
  </si>
  <si>
    <t>Percentage of water reused</t>
  </si>
  <si>
    <t>WS5.4(1)</t>
  </si>
  <si>
    <t>1.a Direct use of treated municipal wastewater (not including irrigation)</t>
  </si>
  <si>
    <t>WS5.4(2)</t>
  </si>
  <si>
    <t>1.b Direct use of treated municipal wastewater for irrigation purposes</t>
  </si>
  <si>
    <t>WS5.4(3)</t>
  </si>
  <si>
    <t>GG1.1</t>
  </si>
  <si>
    <t>Percentage of municipal skills development levy recovered</t>
  </si>
  <si>
    <t>GG1.1(1)</t>
  </si>
  <si>
    <t>R-value of municipal skills development levy recovered</t>
  </si>
  <si>
    <t>GG1.1(2)</t>
  </si>
  <si>
    <t>R-value of the total qualifying value of the municipal skills development levy</t>
  </si>
  <si>
    <t>GG1.2</t>
  </si>
  <si>
    <t>Top management stability</t>
  </si>
  <si>
    <t>GG1.2(1)</t>
  </si>
  <si>
    <t>Sum of actual working days, in the reporting period, that each S56 and S57 post was occupied by a fully appointed official (not suspended or vacant) with a valid signed contract and performance agreement)</t>
  </si>
  <si>
    <t>GG1.2(2)</t>
  </si>
  <si>
    <t>Total aggregate standard working days for all S56 and S57 Posts</t>
  </si>
  <si>
    <t>GG2.1</t>
  </si>
  <si>
    <t>Percentage of ward committees that are functional (meet four times a year, are quorate, and have an action plan)</t>
  </si>
  <si>
    <t>GG2.1(1)</t>
  </si>
  <si>
    <t>Functional ward committees</t>
  </si>
  <si>
    <t>GG2.1(2)</t>
  </si>
  <si>
    <t>GG2.2</t>
  </si>
  <si>
    <t>Attendance rate of municipal council meetings by participating leaders (recognised traditional and/or Khoi-San leaders)</t>
  </si>
  <si>
    <t>GG2.2(1)</t>
  </si>
  <si>
    <t>Sum of the total number of recognised traditional and Khoi-San leaders in attendance at municipal council proceedings</t>
  </si>
  <si>
    <t>GG2.2(2)</t>
  </si>
  <si>
    <t>The total number of traditional and Khoi-San leaders within the municipality</t>
  </si>
  <si>
    <t>GG2.2(3)</t>
  </si>
  <si>
    <t>Total number of Council meetings</t>
  </si>
  <si>
    <t>GG4.1</t>
  </si>
  <si>
    <t>Percentage of councillors attending council meetings</t>
  </si>
  <si>
    <t>GG4.1(1)</t>
  </si>
  <si>
    <t>The sum total of councillor attendance of all council meetings</t>
  </si>
  <si>
    <t>GG4.1(2)</t>
  </si>
  <si>
    <t>The total number of council meetings</t>
  </si>
  <si>
    <t>GG4.1(3)</t>
  </si>
  <si>
    <t>The total number of councillors in the municipality</t>
  </si>
  <si>
    <t>FD2.2</t>
  </si>
  <si>
    <t>Fire Services function in accordance with prescribed requirements</t>
  </si>
  <si>
    <t>FD2.2(2)</t>
  </si>
  <si>
    <t>Number of specified conditions of fire services functionality met</t>
  </si>
  <si>
    <t>FM1.1</t>
  </si>
  <si>
    <t>Percentage of expenditure against total budget</t>
  </si>
  <si>
    <t>FM1.1(1)</t>
  </si>
  <si>
    <t>Total expenditure (operating + capital)</t>
  </si>
  <si>
    <t>FM1.1(2)</t>
  </si>
  <si>
    <t>Total budget (operating + capital)</t>
  </si>
  <si>
    <t>FM2.1</t>
  </si>
  <si>
    <t>Percentage of total operating revenue to finance total debt (Total Debt (Borrowing) / Total operating revenue)</t>
  </si>
  <si>
    <t>FM2.1(1)</t>
  </si>
  <si>
    <t> Debt (Short Term Borrowing + Bank Overdraft + Short Term Lease + Long Term Borrowing + Long Term Lease)</t>
  </si>
  <si>
    <t>FM2.1(2)</t>
  </si>
  <si>
    <t>Total Operating Revenue</t>
  </si>
  <si>
    <t>FM2.1(3)</t>
  </si>
  <si>
    <t>Operating Conditional Grant</t>
  </si>
  <si>
    <t>FM2.2</t>
  </si>
  <si>
    <t>Percentage change in cash backed reserves reconciliation</t>
  </si>
  <si>
    <t>FM2.2(1)</t>
  </si>
  <si>
    <t>Cash backed reserves (current year)</t>
  </si>
  <si>
    <t>FM2.2(2)</t>
  </si>
  <si>
    <t>Cash backed reserves (previous year)</t>
  </si>
  <si>
    <t>FM3.1</t>
  </si>
  <si>
    <t>Percentage change in cash and cash equivalent (short term)</t>
  </si>
  <si>
    <t>FM3.1(1)</t>
  </si>
  <si>
    <t>Cash and cash equivalent (Current year)</t>
  </si>
  <si>
    <t>FM3.1(2)</t>
  </si>
  <si>
    <t>Cash and cash equivalent (Previous year)</t>
  </si>
  <si>
    <t>FM4.2</t>
  </si>
  <si>
    <t>Percentage of total operating expenditure on remuneration</t>
  </si>
  <si>
    <t>FM4.2(1)</t>
  </si>
  <si>
    <t>Employee Related Costs</t>
  </si>
  <si>
    <t>FM4.2(2)</t>
  </si>
  <si>
    <t>Councillors' Remuneration</t>
  </si>
  <si>
    <t>FM4.2(3)</t>
  </si>
  <si>
    <t>Total Operating Expenditure</t>
  </si>
  <si>
    <t>FM4.3</t>
  </si>
  <si>
    <t>Percentage of total operating expenditure on contracted services</t>
  </si>
  <si>
    <t>FM4.3(1)</t>
  </si>
  <si>
    <t>Contracted Services</t>
  </si>
  <si>
    <t>FM4.3(2)</t>
  </si>
  <si>
    <t>FM5.1</t>
  </si>
  <si>
    <t>Percentage change of own funding (Internally generated funds + Borrowings) to fund capital expenditure</t>
  </si>
  <si>
    <t>FM5.1(1)</t>
  </si>
  <si>
    <t>Internally Generated Funds (current year)</t>
  </si>
  <si>
    <t>FM5.1(2)</t>
  </si>
  <si>
    <t>Borrowings (current year)</t>
  </si>
  <si>
    <t>FM5.1(3)</t>
  </si>
  <si>
    <t>Internally Generated Funds (previous year)</t>
  </si>
  <si>
    <t>FM5.1(4)</t>
  </si>
  <si>
    <t>Borrowings (previous year)</t>
  </si>
  <si>
    <t>FM5.2</t>
  </si>
  <si>
    <t>Percentage change of renewal/upgrading of existing Assets</t>
  </si>
  <si>
    <t>FM5.2(1)</t>
  </si>
  <si>
    <t>Total costs of Renewal and Upgrading of Existing Assets (current year)</t>
  </si>
  <si>
    <t>FM5.2(2)</t>
  </si>
  <si>
    <t>Total costs of Renewal and Upgrading of Existing Assets (previous year)</t>
  </si>
  <si>
    <t>FM5.3</t>
  </si>
  <si>
    <t>Percentage change of repairs and maintenance of existing infrastructure</t>
  </si>
  <si>
    <t>FM5.3(1)</t>
  </si>
  <si>
    <t>Repairs and maintenance expenditure (current year)</t>
  </si>
  <si>
    <t>FM5.3(2)</t>
  </si>
  <si>
    <t>Repairs and maintenance expenditure (previous year)</t>
  </si>
  <si>
    <t>FM7.1</t>
  </si>
  <si>
    <t>Percentage change in Gross Consumer Debtors’ (Current and Non-current)</t>
  </si>
  <si>
    <t>FM7.1(1)</t>
  </si>
  <si>
    <t>Gross consumer debtors (previous year)</t>
  </si>
  <si>
    <t>FM7.1(2)</t>
  </si>
  <si>
    <t>Gross consumer debtors (current year</t>
  </si>
  <si>
    <t>FM7.2</t>
  </si>
  <si>
    <t>Percentage of Revenue Growth excluding capital grants</t>
  </si>
  <si>
    <t>FM7.2(1)</t>
  </si>
  <si>
    <t>Total Revenue Excluding Capital Grants (current year)</t>
  </si>
  <si>
    <t>FM7.2(2)</t>
  </si>
  <si>
    <t>Total Revenue Excluding Capital Grants (previous year)</t>
  </si>
  <si>
    <t>FM7.3</t>
  </si>
  <si>
    <t>Percentage of net operating surplus margin</t>
  </si>
  <si>
    <t>FM7.3(1)</t>
  </si>
  <si>
    <t>FM7.3(2)</t>
  </si>
  <si>
    <t>COMPLIANCE QUESTIONS FOR ANNUAL REPORTING</t>
  </si>
  <si>
    <t>C5</t>
  </si>
  <si>
    <t>Number of recognised traditional leaders within your municipal boundary</t>
  </si>
  <si>
    <t>C21</t>
  </si>
  <si>
    <t>Number of approved environmental health practitioner posts in the municipality</t>
  </si>
  <si>
    <t>C31</t>
  </si>
  <si>
    <t>Number of approved posts in the municipality with regard to municipal infrastructure:</t>
  </si>
  <si>
    <t>C37</t>
  </si>
  <si>
    <t>Number of approved posts in the treasury and budget office:</t>
  </si>
  <si>
    <t>C39</t>
  </si>
  <si>
    <t>Number of approved posts in the development and planning department:</t>
  </si>
  <si>
    <t>C41</t>
  </si>
  <si>
    <t>Number of approved engineer posts in the municipality:</t>
  </si>
  <si>
    <t>C46</t>
  </si>
  <si>
    <t>Number of approved waste management posts in the municipality:</t>
  </si>
  <si>
    <t>C48</t>
  </si>
  <si>
    <t>Number of approved electrician posts in the municipality:</t>
  </si>
  <si>
    <t>C50</t>
  </si>
  <si>
    <t>Number of approved water and wastewater management posts in the municipality:</t>
  </si>
  <si>
    <t>C52</t>
  </si>
  <si>
    <t>Number of maintained sports facilities</t>
  </si>
  <si>
    <t>C53</t>
  </si>
  <si>
    <t>Square meters of maintained public outdoor recreation space</t>
  </si>
  <si>
    <t>C54</t>
  </si>
  <si>
    <t>Number of municipality-owned community halls</t>
  </si>
  <si>
    <t>C60</t>
  </si>
  <si>
    <t>Total number of sewer connections</t>
  </si>
  <si>
    <t>C62</t>
  </si>
  <si>
    <t>Total number of Ventilation Improved Pit Toilets (VIPs)</t>
  </si>
  <si>
    <t>C95</t>
  </si>
  <si>
    <t>Number of residential properties in the billing system</t>
  </si>
  <si>
    <t>C96</t>
  </si>
  <si>
    <t>Number of non-residential properties in the billing system</t>
  </si>
  <si>
    <t>C97</t>
  </si>
  <si>
    <t>Number of properties in the valuation roll</t>
  </si>
  <si>
    <t>C101</t>
  </si>
  <si>
    <t>Number of dismissals for fraud and corruption</t>
  </si>
  <si>
    <t>C105</t>
  </si>
  <si>
    <t>Installed capacity of approved embedded generators on the municipal distribution network</t>
  </si>
  <si>
    <t>SIGNED: MUNICIPAL MANAGER</t>
  </si>
  <si>
    <t>DATE</t>
  </si>
  <si>
    <t>Quarter 1</t>
  </si>
  <si>
    <t>EC101: Dr Beyers Naudé Local Municipality</t>
  </si>
  <si>
    <t>Quarter 2</t>
  </si>
  <si>
    <t>EC102: Blue Crane Route Local Municipality</t>
  </si>
  <si>
    <t>Quarter 3</t>
  </si>
  <si>
    <t>EC104: Makana Local Municipality</t>
  </si>
  <si>
    <t>Quarter 4</t>
  </si>
  <si>
    <t>EC105: Ndlambe Local Municipality</t>
  </si>
  <si>
    <t>EC106: Sundays River Valley Local Municipality</t>
  </si>
  <si>
    <t>EC108: Kouga Local Municipality</t>
  </si>
  <si>
    <t>EC109: Koukamma Local Municipality</t>
  </si>
  <si>
    <t>EC121: Mbhashe Local Municipality</t>
  </si>
  <si>
    <t>EC122: Mnquma Local Municipality</t>
  </si>
  <si>
    <t>EC123: Great Kei Local Municipality</t>
  </si>
  <si>
    <t>EC124: Amahlathi Local Municipality</t>
  </si>
  <si>
    <t>EC126: Ngqushwa Local Municipality</t>
  </si>
  <si>
    <t>EC129: Raymond Mhlaba Local Municipality</t>
  </si>
  <si>
    <t>EC131: Inxuba Yethemba Local Municipality</t>
  </si>
  <si>
    <t>EC135: Intsika Yethu Local Municipality</t>
  </si>
  <si>
    <t>EC136: Emalahleni Local Municipality (EC)</t>
  </si>
  <si>
    <t>EC137: Dr AB Xuma Local Municipality</t>
  </si>
  <si>
    <t>EC138: Sakhisizwe Local Municipality</t>
  </si>
  <si>
    <t>EC141: Elundini Local Municipality</t>
  </si>
  <si>
    <t>EC142: Senqu Local Municipality</t>
  </si>
  <si>
    <t>EC145: Walter Sisulu Local Municipality</t>
  </si>
  <si>
    <t>EC153: Ingquza Hill Local Municipality</t>
  </si>
  <si>
    <t>EC154: Port St Johns Local Municipality</t>
  </si>
  <si>
    <t>EC155: Nyandeni Local Municipality</t>
  </si>
  <si>
    <t>EC156: Mhlontlo Local Municipality</t>
  </si>
  <si>
    <t>EC441: Matatiele Local Municipality</t>
  </si>
  <si>
    <t>EC442: Umzimvubu Local Municipality</t>
  </si>
  <si>
    <t>EC443: Winnie Madikizela-Mandela Local Municipality</t>
  </si>
  <si>
    <t>EC444: Ntabankulu Local Municipality</t>
  </si>
  <si>
    <t>FS161: Letsemeng Local Municipality</t>
  </si>
  <si>
    <t>FS162: Kopanong Local Municipality</t>
  </si>
  <si>
    <t>FS163: Mohokare Local Municipality</t>
  </si>
  <si>
    <t>FS181: Masilonyana Local Municipality</t>
  </si>
  <si>
    <t>FS182: Tokologo Local Municipality</t>
  </si>
  <si>
    <t>FS183: Tswelopele Local Municipality</t>
  </si>
  <si>
    <t>FS185: Nala Local Municipality</t>
  </si>
  <si>
    <t>FS191: Setsoto Local Municipality</t>
  </si>
  <si>
    <t>FS192: Dihlabeng Local Municipality</t>
  </si>
  <si>
    <t>FS193: Nketoana Local Municipality</t>
  </si>
  <si>
    <t>FS195: Phumelela Local Municipality</t>
  </si>
  <si>
    <t>FS196: Mantsopa Local Municipality</t>
  </si>
  <si>
    <t>FS201: Moqhaka Local Municipality</t>
  </si>
  <si>
    <t>FS203: Ngwathe Local Municipality</t>
  </si>
  <si>
    <t>FS205: Mafube Local Municipality</t>
  </si>
  <si>
    <t>GT422: Midvaal Local Municipality</t>
  </si>
  <si>
    <t>GT423: Lesedi Local Municipality</t>
  </si>
  <si>
    <t>KZN212: Umdoni Local Municipality</t>
  </si>
  <si>
    <t>KZN213: Umzumbe Local Municipality</t>
  </si>
  <si>
    <t>KZN214: Umuziwabantu Local Municipality</t>
  </si>
  <si>
    <t>KZN221: uMshwathi Local Municipality</t>
  </si>
  <si>
    <t>KZN222: uMngeni Local Municipality</t>
  </si>
  <si>
    <t>KZN223: Mpofana Local Municipality</t>
  </si>
  <si>
    <t>KZN224: Impendle Local Municipality</t>
  </si>
  <si>
    <t>KZN226: Mkhambathini Local Municipality</t>
  </si>
  <si>
    <t>KZN227: Richmond Local Municipality</t>
  </si>
  <si>
    <t>KZN235: Okhahlamba Local Municipality</t>
  </si>
  <si>
    <t>KZN237: Inkosi Langalibalele Local Municipality</t>
  </si>
  <si>
    <t>KZN241: Endumeni Local Municipality</t>
  </si>
  <si>
    <t>KZN242: Nquthu Local Municipality</t>
  </si>
  <si>
    <t>KZN244: uMsinga Local Municipality</t>
  </si>
  <si>
    <t>KZN245: Umvoti Local Municipality</t>
  </si>
  <si>
    <t>KZN253: eMadlangeni Local Municipality</t>
  </si>
  <si>
    <t>KZN254: Dannhauser Local Municipality</t>
  </si>
  <si>
    <t>KZN261: eDumbe Local Municipality</t>
  </si>
  <si>
    <t>KZN262: uPhongolo Local Municipality</t>
  </si>
  <si>
    <t>KZN263: AbaQulusi Local Municipality</t>
  </si>
  <si>
    <t>KZN265: Nongoma Local Municipality</t>
  </si>
  <si>
    <t>KZN266: Ulundi Local Municipality</t>
  </si>
  <si>
    <t>KZN271: uMhlabuyalingana Local Municipality</t>
  </si>
  <si>
    <t>KZN272: Jozini Local Municipality</t>
  </si>
  <si>
    <t>KZN275: Mtubatuba Local Municipality</t>
  </si>
  <si>
    <t>KZN276: Big 5 Hlabisa Local Municipality</t>
  </si>
  <si>
    <t>KZN281: uMfolozi Local Municipality</t>
  </si>
  <si>
    <t>KZN284: uMlalazi Local Municipality</t>
  </si>
  <si>
    <t>KZN285: Mthonjaneni Local Municipality</t>
  </si>
  <si>
    <t>KZN286: Nkandla Local Municipality</t>
  </si>
  <si>
    <t>KZN291: Mandeni Local Municipality</t>
  </si>
  <si>
    <t>KZN293: Ndwedwe Local Municipality</t>
  </si>
  <si>
    <t>KZN294: Maphumulo Local Municipality</t>
  </si>
  <si>
    <t>KZN433: Greater Kokstad Local Municipality</t>
  </si>
  <si>
    <t>KZN434: Ubuhlebezwe Local Municipality</t>
  </si>
  <si>
    <t>KZN435: Umzimkhulu Local Municipality</t>
  </si>
  <si>
    <t>KZN436: Dr Nkosazana Dlamini Zuma Local Municipality</t>
  </si>
  <si>
    <t>LIM332: Greater Letaba Local Municipality</t>
  </si>
  <si>
    <t>LIM335: Maruleng Local Municipality</t>
  </si>
  <si>
    <t>LIM341: Musina Local Municipality</t>
  </si>
  <si>
    <t>LIM345: Collins Chabane Local Municipality</t>
  </si>
  <si>
    <t>LIM351: Blouberg Local Municipality</t>
  </si>
  <si>
    <t>LIM353: Molemole Local Municipality</t>
  </si>
  <si>
    <t>LIM355: Lepelle-Nkumpi Local Municipality</t>
  </si>
  <si>
    <t>LIM361: Thabazimbi Local Municipality</t>
  </si>
  <si>
    <t>LIM366: Bela-Bela Local Municipality</t>
  </si>
  <si>
    <t>LIM368: Modimolle-Mookgophong Local Municipality</t>
  </si>
  <si>
    <t>LIM471: Ephraim Mogale Local Municipality</t>
  </si>
  <si>
    <t>LIM472: Elias Motsoaledi Local Municipality</t>
  </si>
  <si>
    <t>LIM473: Makhuduthamaga Local Municipality</t>
  </si>
  <si>
    <t>MP301: Albert Luthuli Local Municipality</t>
  </si>
  <si>
    <t>MP302: Msukaligwa Local Municipality</t>
  </si>
  <si>
    <t>MP303: Mkhondo Local Municipality</t>
  </si>
  <si>
    <t>MP304: Dr Pixley Ka Isaka Seme Local Municipality</t>
  </si>
  <si>
    <t>MP305: Lekwa Local Municipality</t>
  </si>
  <si>
    <t>MP306: Dipaleseng Local Municipality</t>
  </si>
  <si>
    <t>MP311: Victor Khanye Local Municipality</t>
  </si>
  <si>
    <t>MP314: Emakhazeni Local Municipality</t>
  </si>
  <si>
    <t>MP315: Thembisile Hani Local Municipality</t>
  </si>
  <si>
    <t>MP316: Dr JS Moroka Local Municipality</t>
  </si>
  <si>
    <t>MP321: Thaba Chweu Local Municipality</t>
  </si>
  <si>
    <t>NC061: Richtersveld Local Municipality</t>
  </si>
  <si>
    <t>NC062: Nama Khoi Local Municipality</t>
  </si>
  <si>
    <t>NC064: Kamiesberg Local Municipality</t>
  </si>
  <si>
    <t>NC065: Hantam Local Municipality</t>
  </si>
  <si>
    <t>NC066: Karoo Hoogland Local Municipality</t>
  </si>
  <si>
    <t>NC067: Khai-Ma Local Municipality</t>
  </si>
  <si>
    <t>NC071: Ubuntu Local Municipality</t>
  </si>
  <si>
    <t>NC072: Umsobomvu Local Municipality</t>
  </si>
  <si>
    <t>NC073: Emthanjeni Local Municipality</t>
  </si>
  <si>
    <t>NC074: Kareeberg Local Municipality</t>
  </si>
  <si>
    <t>NC075: Renosterberg Local Municipality</t>
  </si>
  <si>
    <t>NC076: Thembelihle Local Municipality</t>
  </si>
  <si>
    <t>NC077: Siyathemba Local Municipality</t>
  </si>
  <si>
    <t>NC078: Siyancuma Local Municipality</t>
  </si>
  <si>
    <t>NC082: Kai !Garib Local Municipality</t>
  </si>
  <si>
    <t>NC084: !Kheis Local Municipality</t>
  </si>
  <si>
    <t>NC085: Tsantsabane Local Municipality</t>
  </si>
  <si>
    <t>NC086: Kgatelopele Local Municipality</t>
  </si>
  <si>
    <t>NC087: Dawid Kruiper Local Municipality</t>
  </si>
  <si>
    <t>NC092: Dikgatlong Local Municipality</t>
  </si>
  <si>
    <t>NC093: Magareng Local Municipality</t>
  </si>
  <si>
    <t>NC094: Phokwane Local Municipality</t>
  </si>
  <si>
    <t>NC451: Joe Morolong Local Municipality</t>
  </si>
  <si>
    <t>NC452: Ga-Segonyana Local Municipality</t>
  </si>
  <si>
    <t>NC453: Gamagara Local Municipality</t>
  </si>
  <si>
    <t>NW371: Moretele Local Municipality</t>
  </si>
  <si>
    <t>NW374: Kgetlengrivier Local Municipality</t>
  </si>
  <si>
    <t>NW375: Moses Kotane Local Municipality</t>
  </si>
  <si>
    <t>NW381: Ratlou Local Municipality</t>
  </si>
  <si>
    <t>NW382: Tswaing Local Municipality</t>
  </si>
  <si>
    <t>NW384: Ditsobotla Local Municipality</t>
  </si>
  <si>
    <t>NW385: Ramotshere Moiloa Local Municipality</t>
  </si>
  <si>
    <t>NW392: Naledi Local Municipality</t>
  </si>
  <si>
    <t>NW393: Mamusa Local Municipality</t>
  </si>
  <si>
    <t>NW394: Greater Taung Local Municipality</t>
  </si>
  <si>
    <t>NW396: Lekwa-Teemane Local Municipality</t>
  </si>
  <si>
    <t>NW397: Kagisano-Molopo Local Municipality</t>
  </si>
  <si>
    <t>NW404: Maquassi Hills Local Municipality</t>
  </si>
  <si>
    <t>WC011: Matzikama Local Municipality</t>
  </si>
  <si>
    <t>WC012: Cederberg Local Municipality</t>
  </si>
  <si>
    <t>WC013: Bergrivier Local Municipality</t>
  </si>
  <si>
    <t>WC014: Saldanha Bay Local Municipality</t>
  </si>
  <si>
    <t>WC015: Swartland Local Municipality</t>
  </si>
  <si>
    <t>WC022: Witzenberg Local Municipality</t>
  </si>
  <si>
    <t>WC025: Breede Valley Local Municipality</t>
  </si>
  <si>
    <t>WC026: Langeberg Local Municipality</t>
  </si>
  <si>
    <t>WC031: Theewaterskloof Local Municipality</t>
  </si>
  <si>
    <t>WC032: Overstrand Local Municipality</t>
  </si>
  <si>
    <t>WC033: Cape Agulhas Local Municipality</t>
  </si>
  <si>
    <t>WC034: Swellendam Local Municipality</t>
  </si>
  <si>
    <t>WC041: Kannaland Local Municipality</t>
  </si>
  <si>
    <t>WC042: Hessequa Local Municipality</t>
  </si>
  <si>
    <t>WC043: Mossel Bay Local Municipality</t>
  </si>
  <si>
    <t>WC045: Oudtshoorn Local Municipality</t>
  </si>
  <si>
    <t>WC047: Bitou Local Municipality</t>
  </si>
  <si>
    <t>WC048: Knysna Local Municipality</t>
  </si>
  <si>
    <t>WC051: Laingsburg Local Municipality</t>
  </si>
  <si>
    <t>WC052: Prince Albert Local Municipality</t>
  </si>
  <si>
    <t>WC053: Beaufort West Local Municipality</t>
  </si>
  <si>
    <t>0795924809/0132618465</t>
  </si>
  <si>
    <t>dmanaswe@emogalelm.gov.za</t>
  </si>
  <si>
    <t>Desmond Manaswe</t>
  </si>
  <si>
    <t xml:space="preserve">District Function </t>
  </si>
  <si>
    <t>District Function</t>
  </si>
  <si>
    <t>44 816 000.00</t>
  </si>
  <si>
    <t>208 385 000.00</t>
  </si>
  <si>
    <t>R 208, 385, 000,00</t>
  </si>
  <si>
    <t>R8 669 299.64</t>
  </si>
  <si>
    <t>12 285 680.59</t>
  </si>
  <si>
    <t>149 510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</si>
</sst>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%"/>
    <numFmt numFmtId="165" formatCode="#,##0.0"/>
    <numFmt numFmtId="166" formatCode="#,##0.00%"/>
    <numFmt numFmtId="167" formatCode="\R\ #,##0"/>
    <numFmt numFmtId="168" formatCode="0.0%"/>
  </numFmts>
  <fonts count="13" x14ac:knownFonts="1">
    <font>
      <sz val="11"/>
      <name val="Calibri"/>
    </font>
    <font>
      <b/>
      <sz val="12"/>
      <name val="Calibri"/>
    </font>
    <font>
      <b/>
      <sz val="14"/>
      <color rgb="FF008000"/>
      <name val="Calibri"/>
    </font>
    <font>
      <b/>
      <sz val="14"/>
      <color rgb="FF000000"/>
      <name val="Calibri"/>
    </font>
    <font>
      <i/>
      <sz val="11"/>
      <name val="Calibri"/>
    </font>
    <font>
      <b/>
      <sz val="11"/>
      <color rgb="FF008000"/>
      <name val="Calibri"/>
    </font>
    <font>
      <b/>
      <sz val="11"/>
      <color rgb="FF000000"/>
      <name val="Calibri"/>
    </font>
    <font>
      <sz val="10"/>
      <name val="Calibri"/>
    </font>
    <font>
      <b/>
      <sz val="11"/>
      <color rgb="FFFFFFFF"/>
      <name val="Calibri"/>
    </font>
    <font>
      <b/>
      <sz val="10"/>
      <name val="Calibri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0000"/>
      </patternFill>
    </fill>
    <fill>
      <patternFill patternType="solid">
        <fgColor rgb="FFA9D08E"/>
      </patternFill>
    </fill>
    <fill>
      <patternFill patternType="solid">
        <fgColor rgb="FFFFF2CC"/>
      </patternFill>
    </fill>
    <fill>
      <patternFill patternType="solid">
        <fgColor rgb="FF404040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E0B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11" fillId="10" borderId="6">
      <protection locked="0"/>
    </xf>
    <xf numFmtId="0" fontId="12" fillId="11" borderId="6">
      <protection locked="0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2" borderId="2" xfId="0" applyFont="1" applyFill="1" applyBorder="1" applyProtection="1">
      <protection locked="0"/>
    </xf>
    <xf numFmtId="0" fontId="0" fillId="0" borderId="0" xfId="0" applyAlignment="1">
      <alignment horizontal="right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4" fontId="7" fillId="5" borderId="3" xfId="0" applyNumberFormat="1" applyFont="1" applyFill="1" applyBorder="1" applyAlignment="1" applyProtection="1">
      <alignment horizontal="center" vertical="top"/>
      <protection locked="0"/>
    </xf>
    <xf numFmtId="0" fontId="7" fillId="6" borderId="0" xfId="0" applyFont="1" applyFill="1"/>
    <xf numFmtId="4" fontId="7" fillId="7" borderId="3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 applyProtection="1">
      <alignment horizontal="center" vertical="top"/>
      <protection locked="0"/>
    </xf>
    <xf numFmtId="4" fontId="7" fillId="8" borderId="3" xfId="0" applyNumberFormat="1" applyFont="1" applyFill="1" applyBorder="1" applyAlignment="1" applyProtection="1">
      <alignment horizontal="center" vertical="top"/>
      <protection locked="0"/>
    </xf>
    <xf numFmtId="4" fontId="7" fillId="7" borderId="3" xfId="0" applyNumberFormat="1" applyFont="1" applyFill="1" applyBorder="1" applyAlignment="1" applyProtection="1">
      <alignment horizontal="center" vertical="top"/>
      <protection locked="0"/>
    </xf>
    <xf numFmtId="0" fontId="7" fillId="9" borderId="3" xfId="0" applyFont="1" applyFill="1" applyBorder="1" applyAlignment="1">
      <alignment vertical="top" indent="1"/>
    </xf>
    <xf numFmtId="0" fontId="7" fillId="9" borderId="3" xfId="0" applyFont="1" applyFill="1" applyBorder="1" applyAlignment="1">
      <alignment vertical="top" wrapText="1" indent="1"/>
    </xf>
    <xf numFmtId="3" fontId="7" fillId="8" borderId="3" xfId="0" applyNumberFormat="1" applyFont="1" applyFill="1" applyBorder="1" applyAlignment="1" applyProtection="1">
      <alignment horizontal="center" vertical="top"/>
      <protection locked="0"/>
    </xf>
    <xf numFmtId="164" fontId="7" fillId="5" borderId="3" xfId="0" applyNumberFormat="1" applyFont="1" applyFill="1" applyBorder="1" applyAlignment="1" applyProtection="1">
      <alignment horizontal="center" vertical="top"/>
      <protection locked="0"/>
    </xf>
    <xf numFmtId="164" fontId="7" fillId="7" borderId="3" xfId="0" applyNumberFormat="1" applyFont="1" applyFill="1" applyBorder="1" applyAlignment="1">
      <alignment horizontal="center" vertical="top"/>
    </xf>
    <xf numFmtId="164" fontId="7" fillId="7" borderId="3" xfId="0" applyNumberFormat="1" applyFont="1" applyFill="1" applyBorder="1" applyAlignment="1" applyProtection="1">
      <alignment horizontal="center" vertical="top"/>
      <protection locked="0"/>
    </xf>
    <xf numFmtId="165" fontId="7" fillId="5" borderId="3" xfId="0" applyNumberFormat="1" applyFont="1" applyFill="1" applyBorder="1" applyAlignment="1" applyProtection="1">
      <alignment horizontal="center" vertical="top"/>
      <protection locked="0"/>
    </xf>
    <xf numFmtId="165" fontId="7" fillId="7" borderId="3" xfId="0" applyNumberFormat="1" applyFont="1" applyFill="1" applyBorder="1" applyAlignment="1">
      <alignment horizontal="center" vertical="top"/>
    </xf>
    <xf numFmtId="165" fontId="7" fillId="7" borderId="3" xfId="0" applyNumberFormat="1" applyFont="1" applyFill="1" applyBorder="1" applyAlignment="1" applyProtection="1">
      <alignment horizontal="center" vertical="top"/>
      <protection locked="0"/>
    </xf>
    <xf numFmtId="166" fontId="7" fillId="5" borderId="3" xfId="0" applyNumberFormat="1" applyFont="1" applyFill="1" applyBorder="1" applyAlignment="1" applyProtection="1">
      <alignment horizontal="center" vertical="top"/>
      <protection locked="0"/>
    </xf>
    <xf numFmtId="166" fontId="7" fillId="7" borderId="3" xfId="0" applyNumberFormat="1" applyFont="1" applyFill="1" applyBorder="1" applyAlignment="1">
      <alignment horizontal="center" vertical="top"/>
    </xf>
    <xf numFmtId="166" fontId="7" fillId="7" borderId="3" xfId="0" applyNumberFormat="1" applyFont="1" applyFill="1" applyBorder="1" applyAlignment="1" applyProtection="1">
      <alignment horizontal="center" vertical="top"/>
      <protection locked="0"/>
    </xf>
    <xf numFmtId="167" fontId="7" fillId="8" borderId="3" xfId="0" applyNumberFormat="1" applyFont="1" applyFill="1" applyBorder="1" applyAlignment="1" applyProtection="1">
      <alignment horizontal="center" vertical="top"/>
      <protection locked="0"/>
    </xf>
    <xf numFmtId="3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5" borderId="3" xfId="0" applyNumberFormat="1" applyFont="1" applyFill="1" applyBorder="1" applyAlignment="1" applyProtection="1">
      <alignment horizontal="center" vertical="top"/>
      <protection locked="0"/>
    </xf>
    <xf numFmtId="167" fontId="7" fillId="7" borderId="3" xfId="0" applyNumberFormat="1" applyFont="1" applyFill="1" applyBorder="1" applyAlignment="1">
      <alignment horizontal="center" vertical="top"/>
    </xf>
    <xf numFmtId="3" fontId="7" fillId="7" borderId="3" xfId="0" applyNumberFormat="1" applyFont="1" applyFill="1" applyBorder="1" applyAlignment="1">
      <alignment horizontal="center" vertical="top"/>
    </xf>
    <xf numFmtId="168" fontId="1" fillId="9" borderId="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0" fillId="0" borderId="1" xfId="0" applyBorder="1"/>
    <xf numFmtId="3" fontId="10" fillId="8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Protection="1">
      <protection locked="0"/>
    </xf>
    <xf numFmtId="167" fontId="10" fillId="8" borderId="3" xfId="0" applyNumberFormat="1" applyFont="1" applyFill="1" applyBorder="1" applyAlignment="1" applyProtection="1">
      <alignment horizontal="center" vertical="top"/>
      <protection locked="0"/>
    </xf>
    <xf numFmtId="164" fontId="10" fillId="5" borderId="3" xfId="0" applyNumberFormat="1" applyFont="1" applyFill="1" applyBorder="1" applyAlignment="1" applyProtection="1">
      <alignment horizontal="center" vertical="top"/>
      <protection locked="0"/>
    </xf>
    <xf numFmtId="3" fontId="10" fillId="5" borderId="3" xfId="0" applyNumberFormat="1" applyFont="1" applyFill="1" applyBorder="1" applyAlignment="1" applyProtection="1">
      <alignment horizontal="center" vertical="top"/>
      <protection locked="0"/>
    </xf>
    <xf numFmtId="4" fontId="10" fillId="5" borderId="3" xfId="0" applyNumberFormat="1" applyFont="1" applyFill="1" applyBorder="1" applyAlignment="1" applyProtection="1">
      <alignment horizontal="center" vertical="top"/>
      <protection locked="0"/>
    </xf>
    <xf numFmtId="167" fontId="12" fillId="5" borderId="3" xfId="0" applyNumberFormat="1" applyFont="1" applyFill="1" applyBorder="1" applyAlignment="1" applyProtection="1">
      <alignment horizontal="center" vertical="top"/>
      <protection locked="0"/>
    </xf>
  </cellXfs>
  <cellStyles count="3">
    <cellStyle name="Element Data" xfId="2" xr:uid="{EF42E22B-BBEA-4787-B6DE-19FA75FE93B0}"/>
    <cellStyle name="Normal" xfId="0" builtinId="0"/>
    <cellStyle name="Planned" xfId="1" xr:uid="{8D65C9B6-E777-49F6-B055-BF69F7B802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0"/>
  <sheetViews>
    <sheetView tabSelected="1" topLeftCell="A47" zoomScale="80" zoomScaleNormal="80" workbookViewId="0">
      <selection activeCell="F363" sqref="F363"/>
    </sheetView>
  </sheetViews>
  <sheetFormatPr defaultColWidth="9.109375" defaultRowHeight="14.4" x14ac:dyDescent="0.3"/>
  <cols>
    <col min="1" max="1" width="20" customWidth="1"/>
    <col min="2" max="2" width="80" customWidth="1"/>
    <col min="3" max="14" width="15" customWidth="1"/>
    <col min="15" max="19" width="30" customWidth="1"/>
    <col min="20" max="20" width="9.109375" customWidth="1"/>
  </cols>
  <sheetData>
    <row r="1" spans="1:19" ht="15.6" x14ac:dyDescent="0.3">
      <c r="A1" s="1" t="s">
        <v>0</v>
      </c>
    </row>
    <row r="3" spans="1:19" ht="19.95" customHeight="1" x14ac:dyDescent="0.35">
      <c r="A3" s="2" t="s">
        <v>1</v>
      </c>
      <c r="B3" s="3" t="s">
        <v>840</v>
      </c>
      <c r="C3" s="4" t="s">
        <v>2</v>
      </c>
    </row>
    <row r="4" spans="1:19" ht="19.95" customHeight="1" x14ac:dyDescent="0.35">
      <c r="A4" s="2" t="s">
        <v>3</v>
      </c>
      <c r="B4" s="3" t="s">
        <v>743</v>
      </c>
      <c r="C4" s="4" t="s">
        <v>4</v>
      </c>
    </row>
    <row r="6" spans="1:19" x14ac:dyDescent="0.3">
      <c r="A6" s="5" t="s">
        <v>5</v>
      </c>
      <c r="B6" s="6" t="s">
        <v>915</v>
      </c>
      <c r="C6" s="4" t="s">
        <v>6</v>
      </c>
    </row>
    <row r="7" spans="1:19" x14ac:dyDescent="0.3">
      <c r="A7" s="5" t="s">
        <v>7</v>
      </c>
      <c r="B7" s="6" t="s">
        <v>913</v>
      </c>
      <c r="C7" s="4" t="s">
        <v>8</v>
      </c>
    </row>
    <row r="8" spans="1:19" x14ac:dyDescent="0.3">
      <c r="A8" s="5" t="s">
        <v>9</v>
      </c>
      <c r="B8" s="6" t="s">
        <v>914</v>
      </c>
      <c r="C8" s="4" t="s">
        <v>10</v>
      </c>
    </row>
    <row r="10" spans="1:19" ht="19.95" customHeight="1" x14ac:dyDescent="0.3">
      <c r="B10" s="7" t="s">
        <v>11</v>
      </c>
      <c r="C10" s="35">
        <f>COUNTA(C13,C15,C18,C21,C24,C27,C30,C33,C36,C39,C42,C45,C48,C51,C54,C58,C61,C63,C66,C69,C72,C75,C78,C81,C84,C87,C90,C93,C97,C103,C106,C109,C113,C117,C120,C123,C128,C135:C202,C205,C208,C211,C214,C217,C227,C230,C233,C236,C240,C244,C247,C250,C253,C258,C261,C264,C267,C270,C273,C276,C279,C282,C285,C288,C291,C295,C299,C302,C305,C308,C312,C316,C318,C321,C325,C328,C331,C335,C338,C343,C346,C349,C352,C355,C360:C378)/169</f>
        <v>0.97041420118343191</v>
      </c>
      <c r="D10" s="35">
        <f>COUNTA(D258,D261,D264,D267,D270,D273,D276,D279,D282,D285,D288,D291,D295,D299,D302,D305,D308,D312,D316,D318,D321,D325,D328,D331,D335,D338,D343,D346,D349,D352,D355)/31</f>
        <v>0.93548387096774188</v>
      </c>
      <c r="E10" s="35">
        <f>COUNTA(E13,E15,E18,E21,E24,E27,E30,E33,E36,E39,E42,E45,E48,E51,E54,E58,E61,E63,E66,E69,E72,E75,E78,E81,E84,E87,E90,E93,E97,E103,E106,E109,E113,E117,E120,E123,E128,E205,E208,E211,E214,E217,E227,E230,E233,E236,E240,E244,E247,E250,E253)/51</f>
        <v>1</v>
      </c>
      <c r="F10" s="35">
        <f>COUNTA(F13,F15,F18,F21,F24,F27,F30,F33,F36,F39,F42,F45,F48,F51,F54,F58,F61,F63,F66,F69,F72,F75,F78,F81,F84,F87,F90,F93,F97,F103,F106,F109,F113,F117,F120,F123,F128)/37</f>
        <v>0.94594594594594594</v>
      </c>
      <c r="G10" s="35">
        <f>COUNTA(G14,G16:G17,G19:G20,G22:G23,G25:G26,G28:G29,G31:G32,G34:G35,G37:G38,G40:G41,G43:G44,G46:G47,G50:G50,G52:G53,G55:G57,G59:G60,G62,G64:G65,G67:G68,G70:G71,G73:G74,G76:G77,G79:G80,G82:G83,G85:G86,G88:G89,G91:G92,G94:G96,G98:G102,G104:G105,G107:G108,G110:G112,G114:G116,G118:G119,G121:G122,G124:G127,G129:G132,G135:G202)/151</f>
        <v>0.99337748344370858</v>
      </c>
      <c r="H10" s="35">
        <f>COUNTA(H13,H15,H18,H21,H24,H27,H30,H33,H36,H39,H42,H45,H48,H51,H54,H58,H61,H63,H66,H69,H72,H75,H78,H81,H84,H87,H90,H93,H97,H103,H106,H109,H113,H117,H120,H123,H128)/37</f>
        <v>0</v>
      </c>
      <c r="I10" s="35">
        <f>COUNTA(I14,I16:I17,I19:I20,I22:I23,I25:I26,I28:I29,I31:I32,I34:I35,I37:I38,I40:I41,I43:I44,I46:I47,I49:I50,I52:I53,I55:I57,I59:I60,I62,I64:I65,I67:I68,I70:I71,I73:I74,I76:I77,I79:I80,I82:I83,I85:I86,I88:I89,I91:I92,I94:I96,I98:I102,I104:I105,I107:I108,I110:I112,I114:I116,I118:I119,I121:I122,I124:I127,I129:I132,I135:I202)/151</f>
        <v>0</v>
      </c>
      <c r="J10" s="35">
        <f>COUNTA(J13,J15,J18,J21,J24,J27,J30,J33,J36,J39,J42,J45,J48,J51,J54,J58,J61,J63,J66,J69,J72,J75,J78,J81,J84,J87,J90,J93,J97,J103,J106,J109,J113,J117,J120,J123,J128)/37</f>
        <v>0</v>
      </c>
      <c r="K10" s="35">
        <f>COUNTA(K14,K16:K17,K19:K20,K22:K23,K25:K26,K28:K29,K31:K32,K34:K35,K37:K38,K40:K41,K43:K44,K46:K47,K49:K50,K52:K53,K55:K57,K59:K60,K62,K64:K65,K67:K68,K70:K71,K73:K74,K76:K77,K79:K80,K82:K83,K85:K86,K88:K89,K91:K92,K94:K96,K98:K102,K104:K105,K107:K108,K110:K112,K114:K116,K118:K119,K121:K122,K124:K127,K129:K132,K135:K202)/151</f>
        <v>0</v>
      </c>
      <c r="L10" s="35">
        <f>COUNTA(L13,L15,L18,L21,L24,L27,L30,L33,L36,L39,L42,L45,L48,L51,L54,L58,L61,L63,L66,L69,L72,L75,L78,L81,L84,L87,L90,L93,L97,L103,L106,L109,L113,L117,L120,L123,L128)/37</f>
        <v>0</v>
      </c>
      <c r="M10" s="35">
        <f>COUNTA(M14,M16:M17,M19:M20,M22:M23,M25:M26,M28:M29,M31:M32,M34:M35,M37:M38,M40:M41,M43:M44,M46:M47,M49:M50,M52:M53,M55:M57,M59:M60,M62,M64:M65,M67:M68,M70:M71,M73:M74,M76:M77,M79:M80,M82:M83,M85:M86,M88:M89,M91:M92,M94:M96,M98:M102,M104:M105,M107:M108,M110:M112,M114:M116,M118:M119,M121:M122,M124:M127,M129:M132,M135:M202,M206:M207,M209:M210,M212:M213,M215:M216,M218:M226,M228:M229,M231:M232,M234:M235,M237:M239,M241:M243,M245:M246,M248:M249,M251:M252,M254:M255,M259:M260,M262:M263,M265:M266,M268:M269,M271:M272,M274:M275,M277:M278,M280:M281,M283:M284,M286:M287,M289:M290,M292:M294,M296:M298,M300:M301,M303:M304,M306:M307,M309:M311,M313:M315,M317,M319:M320,M322:M324,M326:M327,M329:M330,M332:M334,M336:M337,M339:M342,M344:M345,M347:M348,M350:M351,M353:M354,M356:M357,M360:M378)/276</f>
        <v>0</v>
      </c>
    </row>
    <row r="11" spans="1:19" ht="57.6" x14ac:dyDescent="0.3">
      <c r="A11" s="8" t="s">
        <v>12</v>
      </c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20</v>
      </c>
      <c r="J11" s="8" t="s">
        <v>21</v>
      </c>
      <c r="K11" s="8" t="s">
        <v>22</v>
      </c>
      <c r="L11" s="8" t="s">
        <v>23</v>
      </c>
      <c r="M11" s="8" t="s">
        <v>24</v>
      </c>
      <c r="N11" s="8" t="s">
        <v>25</v>
      </c>
      <c r="O11" s="8" t="s">
        <v>26</v>
      </c>
      <c r="P11" s="8" t="s">
        <v>27</v>
      </c>
      <c r="Q11" s="8" t="s">
        <v>28</v>
      </c>
      <c r="R11" s="8" t="s">
        <v>29</v>
      </c>
      <c r="S11" s="8" t="s">
        <v>30</v>
      </c>
    </row>
    <row r="12" spans="1:19" x14ac:dyDescent="0.3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x14ac:dyDescent="0.3">
      <c r="A13" s="10" t="s">
        <v>32</v>
      </c>
      <c r="B13" s="11" t="s">
        <v>33</v>
      </c>
      <c r="C13" s="12">
        <v>9</v>
      </c>
      <c r="D13" s="13"/>
      <c r="E13" s="12">
        <v>9</v>
      </c>
      <c r="F13" s="12">
        <v>0</v>
      </c>
      <c r="G13" s="14">
        <f>IF(ISNUMBER(G14), G14, "")</f>
        <v>3</v>
      </c>
      <c r="H13" s="12"/>
      <c r="I13" s="14" t="str">
        <f>IF(ISNUMBER(I14), I14, "")</f>
        <v/>
      </c>
      <c r="J13" s="12"/>
      <c r="K13" s="14" t="str">
        <f>IF(ISNUMBER(K14), K14, "")</f>
        <v/>
      </c>
      <c r="L13" s="12"/>
      <c r="M13" s="14" t="str">
        <f>IF(ISNUMBER(M14), M14, "")</f>
        <v/>
      </c>
      <c r="N13" s="17">
        <f>IF(AND(B4="Quarter 1",NOT(ISBLANK(F13)),NOT(ISBLANK(F13))),G13-F13,IF(AND(B4="Quarter 2",NOT(ISBLANK(H13)),NOT(ISBLANK(H13))),I13-H13,IF(AND(B4="Quarter 3",NOT(ISBLANK(J13)),NOT(ISBLANK(J13))),K13-J13,IF(AND(B4="Quarter 4",NOT(ISBLANK(L13)),NOT(ISBLANK(L13))),M13-L13,""))))</f>
        <v>3</v>
      </c>
      <c r="O13" s="15"/>
      <c r="P13" s="15"/>
      <c r="Q13" s="15"/>
      <c r="R13" s="15"/>
      <c r="S13" s="15"/>
    </row>
    <row r="14" spans="1:19" x14ac:dyDescent="0.3">
      <c r="A14" s="18" t="s">
        <v>34</v>
      </c>
      <c r="B14" s="19" t="s">
        <v>35</v>
      </c>
      <c r="C14" s="13"/>
      <c r="D14" s="13"/>
      <c r="E14" s="13"/>
      <c r="F14" s="13"/>
      <c r="G14" s="20">
        <v>3</v>
      </c>
      <c r="H14" s="13"/>
      <c r="I14" s="20"/>
      <c r="J14" s="13"/>
      <c r="K14" s="20"/>
      <c r="L14" s="13"/>
      <c r="M14" s="20"/>
      <c r="N14" s="13"/>
      <c r="O14" s="13"/>
      <c r="P14" s="13"/>
      <c r="Q14" s="15"/>
      <c r="R14" s="15"/>
      <c r="S14" s="15"/>
    </row>
    <row r="15" spans="1:19" x14ac:dyDescent="0.3">
      <c r="A15" s="10" t="s">
        <v>36</v>
      </c>
      <c r="B15" s="11" t="s">
        <v>37</v>
      </c>
      <c r="C15" s="21">
        <v>0.18</v>
      </c>
      <c r="D15" s="13"/>
      <c r="E15" s="21">
        <v>1</v>
      </c>
      <c r="F15" s="21"/>
      <c r="G15" s="22">
        <f>IF(AND(ISNUMBER(G16),ISNUMBER(G17)), G16/G17, "")</f>
        <v>1</v>
      </c>
      <c r="H15" s="21"/>
      <c r="I15" s="22" t="str">
        <f>IF(AND(ISNUMBER(I16),ISNUMBER(I17)), I16/I17, "")</f>
        <v/>
      </c>
      <c r="J15" s="21"/>
      <c r="K15" s="22" t="str">
        <f>IF(AND(ISNUMBER(K16),ISNUMBER(K17)), K16/K17, "")</f>
        <v/>
      </c>
      <c r="L15" s="21"/>
      <c r="M15" s="22" t="str">
        <f>IF(AND(ISNUMBER(M16),ISNUMBER(M17)), M16/M17, "")</f>
        <v/>
      </c>
      <c r="N15" s="23" t="str">
        <f>IF(AND(B4="Quarter 1",NOT(ISBLANK(F15)),NOT(ISBLANK(F15))),G15-F15,IF(AND(B4="Quarter 2",NOT(ISBLANK(H15)),NOT(ISBLANK(H15))),I15-H15,IF(AND(B4="Quarter 3",NOT(ISBLANK(J15)),NOT(ISBLANK(J15))),K15-J15,IF(AND(B4="Quarter 4",NOT(ISBLANK(L15)),NOT(ISBLANK(L15))),M15-L15,""))))</f>
        <v/>
      </c>
      <c r="O15" s="15"/>
      <c r="P15" s="15"/>
      <c r="Q15" s="15"/>
      <c r="R15" s="15"/>
      <c r="S15" s="15"/>
    </row>
    <row r="16" spans="1:19" x14ac:dyDescent="0.3">
      <c r="A16" s="18" t="s">
        <v>38</v>
      </c>
      <c r="B16" s="19" t="s">
        <v>39</v>
      </c>
      <c r="C16" s="13"/>
      <c r="D16" s="13"/>
      <c r="E16" s="13"/>
      <c r="F16" s="13"/>
      <c r="G16" s="20">
        <v>4</v>
      </c>
      <c r="H16" s="13"/>
      <c r="I16" s="20"/>
      <c r="J16" s="13"/>
      <c r="K16" s="20"/>
      <c r="L16" s="13"/>
      <c r="M16" s="20"/>
      <c r="N16" s="13"/>
      <c r="O16" s="13"/>
      <c r="P16" s="13"/>
      <c r="Q16" s="15"/>
      <c r="R16" s="15"/>
      <c r="S16" s="15"/>
    </row>
    <row r="17" spans="1:19" x14ac:dyDescent="0.3">
      <c r="A17" s="18" t="s">
        <v>40</v>
      </c>
      <c r="B17" s="19" t="s">
        <v>41</v>
      </c>
      <c r="C17" s="13"/>
      <c r="D17" s="13"/>
      <c r="E17" s="13"/>
      <c r="F17" s="13"/>
      <c r="G17" s="20">
        <v>4</v>
      </c>
      <c r="H17" s="13"/>
      <c r="I17" s="20"/>
      <c r="J17" s="13"/>
      <c r="K17" s="20"/>
      <c r="L17" s="13"/>
      <c r="M17" s="20"/>
      <c r="N17" s="13"/>
      <c r="O17" s="13"/>
      <c r="P17" s="13"/>
      <c r="Q17" s="15"/>
      <c r="R17" s="15"/>
      <c r="S17" s="15"/>
    </row>
    <row r="18" spans="1:19" ht="27.6" x14ac:dyDescent="0.3">
      <c r="A18" s="10" t="s">
        <v>42</v>
      </c>
      <c r="B18" s="11" t="s">
        <v>43</v>
      </c>
      <c r="C18" s="21">
        <v>1</v>
      </c>
      <c r="D18" s="13"/>
      <c r="E18" s="21">
        <v>1</v>
      </c>
      <c r="F18" s="21">
        <v>1</v>
      </c>
      <c r="G18" s="22">
        <f>IF(AND(ISNUMBER(G19),ISNUMBER(G20)), G19/G20, "")</f>
        <v>1</v>
      </c>
      <c r="H18" s="21"/>
      <c r="I18" s="22" t="str">
        <f>IF(AND(ISNUMBER(I19),ISNUMBER(I20)), I19/I20, "")</f>
        <v/>
      </c>
      <c r="J18" s="21"/>
      <c r="K18" s="22" t="str">
        <f>IF(AND(ISNUMBER(K19),ISNUMBER(K20)), K19/K20, "")</f>
        <v/>
      </c>
      <c r="L18" s="21"/>
      <c r="M18" s="22" t="str">
        <f>IF(AND(ISNUMBER(M19),ISNUMBER(M20)), M19/M20, "")</f>
        <v/>
      </c>
      <c r="N18" s="23">
        <f>IF(AND(B4="Quarter 1",NOT(ISBLANK(F18)),NOT(ISBLANK(F18))),G18-F18,IF(AND(B4="Quarter 2",NOT(ISBLANK(H18)),NOT(ISBLANK(H18))),I18-H18,IF(AND(B4="Quarter 3",NOT(ISBLANK(J18)),NOT(ISBLANK(J18))),K18-J18,IF(AND(B4="Quarter 4",NOT(ISBLANK(L18)),NOT(ISBLANK(L18))),M18-L18,""))))</f>
        <v>0</v>
      </c>
      <c r="O18" s="15"/>
      <c r="P18" s="15"/>
      <c r="Q18" s="15"/>
      <c r="R18" s="15"/>
      <c r="S18" s="15"/>
    </row>
    <row r="19" spans="1:19" x14ac:dyDescent="0.3">
      <c r="A19" s="18" t="s">
        <v>44</v>
      </c>
      <c r="B19" s="19" t="s">
        <v>45</v>
      </c>
      <c r="C19" s="13"/>
      <c r="D19" s="13"/>
      <c r="E19" s="13"/>
      <c r="F19" s="13"/>
      <c r="G19" s="20">
        <v>1</v>
      </c>
      <c r="H19" s="13"/>
      <c r="I19" s="20"/>
      <c r="J19" s="13"/>
      <c r="K19" s="20"/>
      <c r="L19" s="13"/>
      <c r="M19" s="20"/>
      <c r="N19" s="13"/>
      <c r="O19" s="13"/>
      <c r="P19" s="13"/>
      <c r="Q19" s="15"/>
      <c r="R19" s="15"/>
      <c r="S19" s="15"/>
    </row>
    <row r="20" spans="1:19" x14ac:dyDescent="0.3">
      <c r="A20" s="18" t="s">
        <v>46</v>
      </c>
      <c r="B20" s="19" t="s">
        <v>47</v>
      </c>
      <c r="C20" s="13"/>
      <c r="D20" s="13"/>
      <c r="E20" s="13"/>
      <c r="F20" s="13"/>
      <c r="G20" s="20">
        <v>1</v>
      </c>
      <c r="H20" s="13"/>
      <c r="I20" s="20"/>
      <c r="J20" s="13"/>
      <c r="K20" s="20"/>
      <c r="L20" s="13"/>
      <c r="M20" s="20"/>
      <c r="N20" s="13"/>
      <c r="O20" s="13"/>
      <c r="P20" s="13"/>
      <c r="Q20" s="15"/>
      <c r="R20" s="15"/>
      <c r="S20" s="15"/>
    </row>
    <row r="21" spans="1:19" x14ac:dyDescent="0.3">
      <c r="A21" s="10" t="s">
        <v>48</v>
      </c>
      <c r="B21" s="11" t="s">
        <v>49</v>
      </c>
      <c r="C21" s="21">
        <v>1</v>
      </c>
      <c r="D21" s="13"/>
      <c r="E21" s="21">
        <v>1</v>
      </c>
      <c r="F21" s="21">
        <v>1</v>
      </c>
      <c r="G21" s="22">
        <f>IF(AND(ISNUMBER(G22),ISNUMBER(G23)), G22/G23, "")</f>
        <v>1</v>
      </c>
      <c r="H21" s="21"/>
      <c r="I21" s="22" t="str">
        <f>IF(AND(ISNUMBER(I22),ISNUMBER(I23)), I22/I23, "")</f>
        <v/>
      </c>
      <c r="J21" s="21"/>
      <c r="K21" s="22" t="str">
        <f>IF(AND(ISNUMBER(K22),ISNUMBER(K23)), K22/K23, "")</f>
        <v/>
      </c>
      <c r="L21" s="21"/>
      <c r="M21" s="22" t="str">
        <f>IF(AND(ISNUMBER(M22),ISNUMBER(M23)), M22/M23, "")</f>
        <v/>
      </c>
      <c r="N21" s="23">
        <f>IF(AND(B4="Quarter 1",NOT(ISBLANK(F21)),NOT(ISBLANK(F21))),G21-F21,IF(AND(B4="Quarter 2",NOT(ISBLANK(H21)),NOT(ISBLANK(H21))),I21-H21,IF(AND(B4="Quarter 3",NOT(ISBLANK(J21)),NOT(ISBLANK(J21))),K21-J21,IF(AND(B4="Quarter 4",NOT(ISBLANK(L21)),NOT(ISBLANK(L21))),M21-L21,""))))</f>
        <v>0</v>
      </c>
      <c r="O21" s="15"/>
      <c r="P21" s="15"/>
      <c r="Q21" s="15"/>
      <c r="R21" s="15"/>
      <c r="S21" s="15"/>
    </row>
    <row r="22" spans="1:19" x14ac:dyDescent="0.3">
      <c r="A22" s="18" t="s">
        <v>50</v>
      </c>
      <c r="B22" s="19" t="s">
        <v>51</v>
      </c>
      <c r="C22" s="13"/>
      <c r="D22" s="13"/>
      <c r="E22" s="13"/>
      <c r="F22" s="13"/>
      <c r="G22" s="20">
        <v>1</v>
      </c>
      <c r="H22" s="13"/>
      <c r="I22" s="20"/>
      <c r="J22" s="13"/>
      <c r="K22" s="20"/>
      <c r="L22" s="13"/>
      <c r="M22" s="20"/>
      <c r="N22" s="13"/>
      <c r="O22" s="13"/>
      <c r="P22" s="13"/>
      <c r="Q22" s="15"/>
      <c r="R22" s="15"/>
      <c r="S22" s="15"/>
    </row>
    <row r="23" spans="1:19" x14ac:dyDescent="0.3">
      <c r="A23" s="18" t="s">
        <v>52</v>
      </c>
      <c r="B23" s="19" t="s">
        <v>53</v>
      </c>
      <c r="C23" s="13"/>
      <c r="D23" s="13"/>
      <c r="E23" s="13"/>
      <c r="F23" s="13"/>
      <c r="G23" s="20">
        <v>1</v>
      </c>
      <c r="H23" s="13"/>
      <c r="I23" s="20"/>
      <c r="J23" s="13"/>
      <c r="K23" s="20"/>
      <c r="L23" s="13"/>
      <c r="M23" s="20"/>
      <c r="N23" s="13"/>
      <c r="O23" s="13"/>
      <c r="P23" s="13"/>
      <c r="Q23" s="15"/>
      <c r="R23" s="15"/>
      <c r="S23" s="15"/>
    </row>
    <row r="24" spans="1:19" x14ac:dyDescent="0.3">
      <c r="A24" s="10" t="s">
        <v>54</v>
      </c>
      <c r="B24" s="11" t="s">
        <v>55</v>
      </c>
      <c r="C24" s="21">
        <v>0</v>
      </c>
      <c r="D24" s="13"/>
      <c r="E24" s="21">
        <v>0</v>
      </c>
      <c r="F24" s="21">
        <v>0</v>
      </c>
      <c r="G24" s="22" t="e">
        <f>IF(AND(ISNUMBER(G25),ISNUMBER(G26)), G25/G26, "")</f>
        <v>#DIV/0!</v>
      </c>
      <c r="H24" s="21"/>
      <c r="I24" s="22" t="str">
        <f>IF(AND(ISNUMBER(I25),ISNUMBER(I26)), I25/I26, "")</f>
        <v/>
      </c>
      <c r="J24" s="21"/>
      <c r="K24" s="22" t="str">
        <f>IF(AND(ISNUMBER(K25),ISNUMBER(K26)), K25/K26, "")</f>
        <v/>
      </c>
      <c r="L24" s="21"/>
      <c r="M24" s="22" t="str">
        <f>IF(AND(ISNUMBER(M25),ISNUMBER(M26)), M25/M26, "")</f>
        <v/>
      </c>
      <c r="N24" s="23" t="e">
        <f>IF(AND(B4="Quarter 1",NOT(ISBLANK(F24)),NOT(ISBLANK(F24))),G24-F24,IF(AND(B4="Quarter 2",NOT(ISBLANK(H24)),NOT(ISBLANK(H24))),I24-H24,IF(AND(B4="Quarter 3",NOT(ISBLANK(J24)),NOT(ISBLANK(J24))),K24-J24,IF(AND(B4="Quarter 4",NOT(ISBLANK(L24)),NOT(ISBLANK(L24))),M24-L24,""))))</f>
        <v>#DIV/0!</v>
      </c>
      <c r="O24" s="15"/>
      <c r="P24" s="15"/>
      <c r="Q24" s="15"/>
      <c r="R24" s="15"/>
      <c r="S24" s="15"/>
    </row>
    <row r="25" spans="1:19" x14ac:dyDescent="0.3">
      <c r="A25" s="18" t="s">
        <v>56</v>
      </c>
      <c r="B25" s="19" t="s">
        <v>57</v>
      </c>
      <c r="C25" s="13"/>
      <c r="D25" s="13"/>
      <c r="E25" s="13"/>
      <c r="F25" s="13"/>
      <c r="G25" s="20">
        <v>0</v>
      </c>
      <c r="H25" s="13"/>
      <c r="I25" s="20"/>
      <c r="J25" s="13"/>
      <c r="K25" s="20"/>
      <c r="L25" s="13"/>
      <c r="M25" s="20"/>
      <c r="N25" s="13"/>
      <c r="O25" s="13"/>
      <c r="P25" s="13"/>
      <c r="Q25" s="15"/>
      <c r="R25" s="15"/>
      <c r="S25" s="15"/>
    </row>
    <row r="26" spans="1:19" x14ac:dyDescent="0.3">
      <c r="A26" s="18" t="s">
        <v>58</v>
      </c>
      <c r="B26" s="19" t="s">
        <v>59</v>
      </c>
      <c r="C26" s="13"/>
      <c r="D26" s="13"/>
      <c r="E26" s="13"/>
      <c r="F26" s="13"/>
      <c r="G26" s="20">
        <v>0</v>
      </c>
      <c r="H26" s="13"/>
      <c r="I26" s="20"/>
      <c r="J26" s="13"/>
      <c r="K26" s="20"/>
      <c r="L26" s="13"/>
      <c r="M26" s="20"/>
      <c r="N26" s="13"/>
      <c r="O26" s="13"/>
      <c r="P26" s="13"/>
      <c r="Q26" s="15"/>
      <c r="R26" s="15"/>
      <c r="S26" s="15"/>
    </row>
    <row r="27" spans="1:19" x14ac:dyDescent="0.3">
      <c r="A27" s="10" t="s">
        <v>60</v>
      </c>
      <c r="B27" s="11" t="s">
        <v>61</v>
      </c>
      <c r="C27" s="24">
        <v>7.85</v>
      </c>
      <c r="D27" s="13"/>
      <c r="E27" s="24">
        <v>4.5</v>
      </c>
      <c r="F27" s="24">
        <v>0</v>
      </c>
      <c r="G27" s="25">
        <f>IF(AND(ISNUMBER(G28),ISNUMBER(G29)), G28+G29, "")</f>
        <v>1166.05</v>
      </c>
      <c r="H27" s="24"/>
      <c r="I27" s="25" t="str">
        <f>IF(AND(ISNUMBER(I28),ISNUMBER(I29)), I28+I29, "")</f>
        <v/>
      </c>
      <c r="J27" s="24"/>
      <c r="K27" s="25" t="str">
        <f>IF(AND(ISNUMBER(K28),ISNUMBER(K29)), K28+K29, "")</f>
        <v/>
      </c>
      <c r="L27" s="24"/>
      <c r="M27" s="25" t="str">
        <f>IF(AND(ISNUMBER(M28),ISNUMBER(M29)), M28+M29, "")</f>
        <v/>
      </c>
      <c r="N27" s="26">
        <f>IF(AND(B4="Quarter 1",NOT(ISBLANK(F27)),NOT(ISBLANK(F27))),G27-F27,IF(AND(B4="Quarter 2",NOT(ISBLANK(H27)),NOT(ISBLANK(H27))),I27-H27,IF(AND(B4="Quarter 3",NOT(ISBLANK(J27)),NOT(ISBLANK(J27))),K27-J27,IF(AND(B4="Quarter 4",NOT(ISBLANK(L27)),NOT(ISBLANK(L27))),M27-L27,""))))</f>
        <v>1166.05</v>
      </c>
      <c r="O27" s="15"/>
      <c r="P27" s="15"/>
      <c r="Q27" s="15"/>
      <c r="R27" s="15"/>
      <c r="S27" s="15"/>
    </row>
    <row r="28" spans="1:19" x14ac:dyDescent="0.3">
      <c r="A28" s="18" t="s">
        <v>62</v>
      </c>
      <c r="B28" s="19" t="s">
        <v>63</v>
      </c>
      <c r="C28" s="13"/>
      <c r="D28" s="13"/>
      <c r="E28" s="13"/>
      <c r="F28" s="13"/>
      <c r="G28" s="20">
        <v>199.85</v>
      </c>
      <c r="H28" s="13"/>
      <c r="I28" s="20"/>
      <c r="J28" s="13"/>
      <c r="K28" s="20"/>
      <c r="L28" s="13"/>
      <c r="M28" s="20"/>
      <c r="N28" s="13"/>
      <c r="O28" s="13"/>
      <c r="P28" s="13"/>
      <c r="Q28" s="15"/>
      <c r="R28" s="15"/>
      <c r="S28" s="15"/>
    </row>
    <row r="29" spans="1:19" x14ac:dyDescent="0.3">
      <c r="A29" s="18" t="s">
        <v>64</v>
      </c>
      <c r="B29" s="19" t="s">
        <v>65</v>
      </c>
      <c r="C29" s="13"/>
      <c r="D29" s="13"/>
      <c r="E29" s="13"/>
      <c r="F29" s="13"/>
      <c r="G29" s="20">
        <v>966.2</v>
      </c>
      <c r="H29" s="13"/>
      <c r="I29" s="20"/>
      <c r="J29" s="13"/>
      <c r="K29" s="20"/>
      <c r="L29" s="13"/>
      <c r="M29" s="20"/>
      <c r="N29" s="13"/>
      <c r="O29" s="13"/>
      <c r="P29" s="13"/>
      <c r="Q29" s="15"/>
      <c r="R29" s="15"/>
      <c r="S29" s="15"/>
    </row>
    <row r="30" spans="1:19" x14ac:dyDescent="0.3">
      <c r="A30" s="10" t="s">
        <v>66</v>
      </c>
      <c r="B30" s="11" t="s">
        <v>67</v>
      </c>
      <c r="C30" s="27">
        <v>0</v>
      </c>
      <c r="D30" s="13"/>
      <c r="E30" s="27">
        <v>0</v>
      </c>
      <c r="F30" s="27">
        <v>0</v>
      </c>
      <c r="G30" s="28">
        <f>IF(AND(ISNUMBER(G31),ISNUMBER(G32)), G31/G32, "")</f>
        <v>1</v>
      </c>
      <c r="H30" s="27"/>
      <c r="I30" s="28" t="str">
        <f>IF(AND(ISNUMBER(I31),ISNUMBER(I32)), I31/I32, "")</f>
        <v/>
      </c>
      <c r="J30" s="27"/>
      <c r="K30" s="28" t="str">
        <f>IF(AND(ISNUMBER(K31),ISNUMBER(K32)), K31/K32, "")</f>
        <v/>
      </c>
      <c r="L30" s="27"/>
      <c r="M30" s="28" t="str">
        <f>IF(AND(ISNUMBER(M31),ISNUMBER(M32)), M31/M32, "")</f>
        <v/>
      </c>
      <c r="N30" s="29">
        <f>IF(AND(B4="Quarter 1",NOT(ISBLANK(F30)),NOT(ISBLANK(F30))),G30-F30,IF(AND(B4="Quarter 2",NOT(ISBLANK(H30)),NOT(ISBLANK(H30))),I30-H30,IF(AND(B4="Quarter 3",NOT(ISBLANK(J30)),NOT(ISBLANK(J30))),K30-J30,IF(AND(B4="Quarter 4",NOT(ISBLANK(L30)),NOT(ISBLANK(L30))),M30-L30,""))))</f>
        <v>1</v>
      </c>
      <c r="O30" s="15"/>
      <c r="P30" s="15"/>
      <c r="Q30" s="15"/>
      <c r="R30" s="15"/>
      <c r="S30" s="15"/>
    </row>
    <row r="31" spans="1:19" x14ac:dyDescent="0.3">
      <c r="A31" s="18" t="s">
        <v>68</v>
      </c>
      <c r="B31" s="19" t="s">
        <v>69</v>
      </c>
      <c r="C31" s="13"/>
      <c r="D31" s="13"/>
      <c r="E31" s="13"/>
      <c r="F31" s="13"/>
      <c r="G31" s="20">
        <v>16</v>
      </c>
      <c r="H31" s="13"/>
      <c r="I31" s="20"/>
      <c r="J31" s="13"/>
      <c r="K31" s="20"/>
      <c r="L31" s="13"/>
      <c r="M31" s="20"/>
      <c r="N31" s="13"/>
      <c r="O31" s="13"/>
      <c r="P31" s="13"/>
      <c r="Q31" s="15"/>
      <c r="R31" s="15"/>
      <c r="S31" s="15"/>
    </row>
    <row r="32" spans="1:19" x14ac:dyDescent="0.3">
      <c r="A32" s="18" t="s">
        <v>70</v>
      </c>
      <c r="B32" s="19" t="s">
        <v>71</v>
      </c>
      <c r="C32" s="13"/>
      <c r="D32" s="13"/>
      <c r="E32" s="13"/>
      <c r="F32" s="13"/>
      <c r="G32" s="20">
        <v>16</v>
      </c>
      <c r="H32" s="13"/>
      <c r="I32" s="20"/>
      <c r="J32" s="13"/>
      <c r="K32" s="20"/>
      <c r="L32" s="13"/>
      <c r="M32" s="20"/>
      <c r="N32" s="13"/>
      <c r="O32" s="13"/>
      <c r="P32" s="13"/>
      <c r="Q32" s="15"/>
      <c r="R32" s="15"/>
      <c r="S32" s="15"/>
    </row>
    <row r="33" spans="1:19" x14ac:dyDescent="0.3">
      <c r="A33" s="10" t="s">
        <v>72</v>
      </c>
      <c r="B33" s="11" t="s">
        <v>73</v>
      </c>
      <c r="C33" s="12" t="s">
        <v>917</v>
      </c>
      <c r="D33" s="13"/>
      <c r="E33" s="12" t="s">
        <v>917</v>
      </c>
      <c r="F33" s="12" t="s">
        <v>917</v>
      </c>
      <c r="G33" s="14" t="str">
        <f>IF(AND(ISNUMBER(G34),ISNUMBER(G35)), G34+G35, "")</f>
        <v/>
      </c>
      <c r="H33" s="12"/>
      <c r="I33" s="14" t="str">
        <f>IF(AND(ISNUMBER(I34),ISNUMBER(I35)), I34+I35, "")</f>
        <v/>
      </c>
      <c r="J33" s="12"/>
      <c r="K33" s="14" t="str">
        <f>IF(AND(ISNUMBER(K34),ISNUMBER(K35)), K34+K35, "")</f>
        <v/>
      </c>
      <c r="L33" s="12"/>
      <c r="M33" s="14" t="str">
        <f>IF(AND(ISNUMBER(M34),ISNUMBER(M35)), M34+M35, "")</f>
        <v/>
      </c>
      <c r="N33" s="17" t="e">
        <f>IF(AND(B4="Quarter 1",NOT(ISBLANK(F33)),NOT(ISBLANK(F33))),G33-F33,IF(AND(B4="Quarter 2",NOT(ISBLANK(H33)),NOT(ISBLANK(H33))),I33-H33,IF(AND(B4="Quarter 3",NOT(ISBLANK(J33)),NOT(ISBLANK(J33))),K33-J33,IF(AND(B4="Quarter 4",NOT(ISBLANK(L33)),NOT(ISBLANK(L33))),M33-L33,""))))</f>
        <v>#VALUE!</v>
      </c>
      <c r="O33" s="15"/>
      <c r="P33" s="15"/>
      <c r="Q33" s="15"/>
      <c r="R33" s="15"/>
      <c r="S33" s="15"/>
    </row>
    <row r="34" spans="1:19" x14ac:dyDescent="0.3">
      <c r="A34" s="18" t="s">
        <v>74</v>
      </c>
      <c r="B34" s="19" t="s">
        <v>75</v>
      </c>
      <c r="C34" s="13"/>
      <c r="D34" s="13"/>
      <c r="E34" s="13"/>
      <c r="F34" s="13"/>
      <c r="G34" s="40" t="s">
        <v>917</v>
      </c>
      <c r="H34" s="13"/>
      <c r="I34" s="20"/>
      <c r="J34" s="13"/>
      <c r="K34" s="20"/>
      <c r="L34" s="13"/>
      <c r="M34" s="20"/>
      <c r="N34" s="13"/>
      <c r="O34" s="13"/>
      <c r="P34" s="13"/>
      <c r="Q34" s="15"/>
      <c r="R34" s="15"/>
      <c r="S34" s="15"/>
    </row>
    <row r="35" spans="1:19" x14ac:dyDescent="0.3">
      <c r="A35" s="18" t="s">
        <v>76</v>
      </c>
      <c r="B35" s="19" t="s">
        <v>77</v>
      </c>
      <c r="C35" s="13"/>
      <c r="D35" s="13"/>
      <c r="E35" s="13"/>
      <c r="F35" s="13"/>
      <c r="G35" s="40" t="s">
        <v>917</v>
      </c>
      <c r="H35" s="13"/>
      <c r="I35" s="20"/>
      <c r="J35" s="13"/>
      <c r="K35" s="20"/>
      <c r="L35" s="13"/>
      <c r="M35" s="20"/>
      <c r="N35" s="13"/>
      <c r="O35" s="13"/>
      <c r="P35" s="13"/>
      <c r="Q35" s="15"/>
      <c r="R35" s="15"/>
      <c r="S35" s="15"/>
    </row>
    <row r="36" spans="1:19" x14ac:dyDescent="0.3">
      <c r="A36" s="10" t="s">
        <v>78</v>
      </c>
      <c r="B36" s="11" t="s">
        <v>79</v>
      </c>
      <c r="C36" s="12" t="s">
        <v>917</v>
      </c>
      <c r="D36" s="13"/>
      <c r="E36" s="12" t="s">
        <v>917</v>
      </c>
      <c r="F36" s="12" t="s">
        <v>917</v>
      </c>
      <c r="G36" s="14" t="str">
        <f>IF(AND(ISNUMBER(G37),ISNUMBER(G38)), G37+G38, "")</f>
        <v/>
      </c>
      <c r="H36" s="12"/>
      <c r="I36" s="14" t="str">
        <f>IF(AND(ISNUMBER(I37),ISNUMBER(I38)), I37+I38, "")</f>
        <v/>
      </c>
      <c r="J36" s="12"/>
      <c r="K36" s="14" t="str">
        <f>IF(AND(ISNUMBER(K37),ISNUMBER(K38)), K37+K38, "")</f>
        <v/>
      </c>
      <c r="L36" s="12"/>
      <c r="M36" s="14" t="str">
        <f>IF(AND(ISNUMBER(M37),ISNUMBER(M38)), M37+M38, "")</f>
        <v/>
      </c>
      <c r="N36" s="17" t="e">
        <f>IF(AND(B4="Quarter 1",NOT(ISBLANK(F36)),NOT(ISBLANK(F36))),G36-F36,IF(AND(B4="Quarter 2",NOT(ISBLANK(H36)),NOT(ISBLANK(H36))),I36-H36,IF(AND(B4="Quarter 3",NOT(ISBLANK(J36)),NOT(ISBLANK(J36))),K36-J36,IF(AND(B4="Quarter 4",NOT(ISBLANK(L36)),NOT(ISBLANK(L36))),M36-L36,""))))</f>
        <v>#VALUE!</v>
      </c>
      <c r="O36" s="15"/>
      <c r="P36" s="15"/>
      <c r="Q36" s="15"/>
      <c r="R36" s="15"/>
      <c r="S36" s="15"/>
    </row>
    <row r="37" spans="1:19" x14ac:dyDescent="0.3">
      <c r="A37" s="18" t="s">
        <v>80</v>
      </c>
      <c r="B37" s="19" t="s">
        <v>81</v>
      </c>
      <c r="C37" s="13"/>
      <c r="D37" s="13"/>
      <c r="E37" s="13"/>
      <c r="F37" s="13"/>
      <c r="G37" s="40" t="s">
        <v>917</v>
      </c>
      <c r="H37" s="13"/>
      <c r="I37" s="20"/>
      <c r="J37" s="13"/>
      <c r="K37" s="20"/>
      <c r="L37" s="13"/>
      <c r="M37" s="20"/>
      <c r="N37" s="13"/>
      <c r="O37" s="13"/>
      <c r="P37" s="13"/>
      <c r="Q37" s="15"/>
      <c r="R37" s="15"/>
      <c r="S37" s="15"/>
    </row>
    <row r="38" spans="1:19" x14ac:dyDescent="0.3">
      <c r="A38" s="18" t="s">
        <v>82</v>
      </c>
      <c r="B38" s="19" t="s">
        <v>83</v>
      </c>
      <c r="C38" s="13"/>
      <c r="D38" s="13"/>
      <c r="E38" s="13"/>
      <c r="F38" s="13"/>
      <c r="G38" s="40" t="s">
        <v>917</v>
      </c>
      <c r="H38" s="13"/>
      <c r="I38" s="20"/>
      <c r="J38" s="13"/>
      <c r="K38" s="20"/>
      <c r="L38" s="13"/>
      <c r="M38" s="20"/>
      <c r="N38" s="13"/>
      <c r="O38" s="13"/>
      <c r="P38" s="13"/>
      <c r="Q38" s="15"/>
      <c r="R38" s="15"/>
      <c r="S38" s="15"/>
    </row>
    <row r="39" spans="1:19" x14ac:dyDescent="0.3">
      <c r="A39" s="10" t="s">
        <v>84</v>
      </c>
      <c r="B39" s="11" t="s">
        <v>85</v>
      </c>
      <c r="C39" s="21" t="s">
        <v>917</v>
      </c>
      <c r="D39" s="13"/>
      <c r="E39" s="21" t="s">
        <v>917</v>
      </c>
      <c r="F39" s="21" t="s">
        <v>917</v>
      </c>
      <c r="G39" s="22" t="str">
        <f>IF(AND(ISNUMBER(G40),ISNUMBER(G41)), G40/G41, "")</f>
        <v/>
      </c>
      <c r="H39" s="21"/>
      <c r="I39" s="22" t="str">
        <f>IF(AND(ISNUMBER(I40),ISNUMBER(I41)), I40/I41, "")</f>
        <v/>
      </c>
      <c r="J39" s="21"/>
      <c r="K39" s="22" t="str">
        <f>IF(AND(ISNUMBER(K40),ISNUMBER(K41)), K40/K41, "")</f>
        <v/>
      </c>
      <c r="L39" s="21"/>
      <c r="M39" s="22" t="str">
        <f>IF(AND(ISNUMBER(M40),ISNUMBER(M41)), M40/M41, "")</f>
        <v/>
      </c>
      <c r="N39" s="23" t="e">
        <f>IF(AND(B4="Quarter 1",NOT(ISBLANK(F39)),NOT(ISBLANK(F39))),G39-F39,IF(AND(B4="Quarter 2",NOT(ISBLANK(H39)),NOT(ISBLANK(H39))),I39-H39,IF(AND(B4="Quarter 3",NOT(ISBLANK(J39)),NOT(ISBLANK(J39))),K39-J39,IF(AND(B4="Quarter 4",NOT(ISBLANK(L39)),NOT(ISBLANK(L39))),M39-L39,""))))</f>
        <v>#VALUE!</v>
      </c>
      <c r="O39" s="15"/>
      <c r="P39" s="15"/>
      <c r="Q39" s="15"/>
      <c r="R39" s="15"/>
      <c r="S39" s="15"/>
    </row>
    <row r="40" spans="1:19" x14ac:dyDescent="0.3">
      <c r="A40" s="18" t="s">
        <v>86</v>
      </c>
      <c r="B40" s="19" t="s">
        <v>87</v>
      </c>
      <c r="C40" s="13"/>
      <c r="D40" s="13"/>
      <c r="E40" s="13"/>
      <c r="F40" s="13"/>
      <c r="G40" s="40" t="s">
        <v>917</v>
      </c>
      <c r="H40" s="13"/>
      <c r="I40" s="20"/>
      <c r="J40" s="13"/>
      <c r="K40" s="20"/>
      <c r="L40" s="13"/>
      <c r="M40" s="20"/>
      <c r="N40" s="13"/>
      <c r="O40" s="13"/>
      <c r="P40" s="13"/>
      <c r="Q40" s="15"/>
      <c r="R40" s="15"/>
      <c r="S40" s="15"/>
    </row>
    <row r="41" spans="1:19" x14ac:dyDescent="0.3">
      <c r="A41" s="18" t="s">
        <v>88</v>
      </c>
      <c r="B41" s="19" t="s">
        <v>89</v>
      </c>
      <c r="C41" s="13"/>
      <c r="D41" s="13"/>
      <c r="E41" s="13"/>
      <c r="F41" s="13"/>
      <c r="G41" s="40" t="s">
        <v>917</v>
      </c>
      <c r="H41" s="13"/>
      <c r="I41" s="20"/>
      <c r="J41" s="13"/>
      <c r="K41" s="20"/>
      <c r="L41" s="13"/>
      <c r="M41" s="20"/>
      <c r="N41" s="13"/>
      <c r="O41" s="13"/>
      <c r="P41" s="13"/>
      <c r="Q41" s="15"/>
      <c r="R41" s="15"/>
      <c r="S41" s="15"/>
    </row>
    <row r="42" spans="1:19" x14ac:dyDescent="0.3">
      <c r="A42" s="10" t="s">
        <v>90</v>
      </c>
      <c r="B42" s="11" t="s">
        <v>91</v>
      </c>
      <c r="C42" s="21" t="s">
        <v>917</v>
      </c>
      <c r="D42" s="13"/>
      <c r="E42" s="21" t="s">
        <v>917</v>
      </c>
      <c r="F42" s="21" t="s">
        <v>917</v>
      </c>
      <c r="G42" s="22" t="str">
        <f>IF(AND(ISNUMBER(G43),ISNUMBER(G44)), G43/G44, "")</f>
        <v/>
      </c>
      <c r="H42" s="21"/>
      <c r="I42" s="22" t="str">
        <f>IF(AND(ISNUMBER(I43),ISNUMBER(I44)), I43/I44, "")</f>
        <v/>
      </c>
      <c r="J42" s="21"/>
      <c r="K42" s="22" t="str">
        <f>IF(AND(ISNUMBER(K43),ISNUMBER(K44)), K43/K44, "")</f>
        <v/>
      </c>
      <c r="L42" s="21"/>
      <c r="M42" s="22" t="str">
        <f>IF(AND(ISNUMBER(M43),ISNUMBER(M44)), M43/M44, "")</f>
        <v/>
      </c>
      <c r="N42" s="23" t="e">
        <f>IF(AND(B4="Quarter 1",NOT(ISBLANK(F42)),NOT(ISBLANK(F42))),G42-F42,IF(AND(B4="Quarter 2",NOT(ISBLANK(H42)),NOT(ISBLANK(H42))),I42-H42,IF(AND(B4="Quarter 3",NOT(ISBLANK(J42)),NOT(ISBLANK(J42))),K42-J42,IF(AND(B4="Quarter 4",NOT(ISBLANK(L42)),NOT(ISBLANK(L42))),M42-L42,""))))</f>
        <v>#VALUE!</v>
      </c>
      <c r="O42" s="15"/>
      <c r="P42" s="15"/>
      <c r="Q42" s="15"/>
      <c r="R42" s="15"/>
      <c r="S42" s="15"/>
    </row>
    <row r="43" spans="1:19" x14ac:dyDescent="0.3">
      <c r="A43" s="18" t="s">
        <v>92</v>
      </c>
      <c r="B43" s="19" t="s">
        <v>93</v>
      </c>
      <c r="C43" s="13"/>
      <c r="D43" s="13"/>
      <c r="E43" s="13"/>
      <c r="F43" s="13"/>
      <c r="G43" s="40" t="s">
        <v>917</v>
      </c>
      <c r="H43" s="13"/>
      <c r="I43" s="20"/>
      <c r="J43" s="13"/>
      <c r="K43" s="20"/>
      <c r="L43" s="13"/>
      <c r="M43" s="20"/>
      <c r="N43" s="13"/>
      <c r="O43" s="13"/>
      <c r="P43" s="13"/>
      <c r="Q43" s="15"/>
      <c r="R43" s="15"/>
      <c r="S43" s="15"/>
    </row>
    <row r="44" spans="1:19" x14ac:dyDescent="0.3">
      <c r="A44" s="18" t="s">
        <v>94</v>
      </c>
      <c r="B44" s="19" t="s">
        <v>95</v>
      </c>
      <c r="C44" s="13"/>
      <c r="D44" s="13"/>
      <c r="E44" s="13"/>
      <c r="F44" s="13"/>
      <c r="G44" s="40" t="s">
        <v>917</v>
      </c>
      <c r="H44" s="13"/>
      <c r="I44" s="20"/>
      <c r="J44" s="13"/>
      <c r="K44" s="20"/>
      <c r="L44" s="13"/>
      <c r="M44" s="20"/>
      <c r="N44" s="13"/>
      <c r="O44" s="13"/>
      <c r="P44" s="13"/>
      <c r="Q44" s="15"/>
      <c r="R44" s="15"/>
      <c r="S44" s="15"/>
    </row>
    <row r="45" spans="1:19" x14ac:dyDescent="0.3">
      <c r="A45" s="10" t="s">
        <v>96</v>
      </c>
      <c r="B45" s="11" t="s">
        <v>97</v>
      </c>
      <c r="C45" s="21">
        <v>0</v>
      </c>
      <c r="D45" s="13"/>
      <c r="E45" s="21">
        <v>0</v>
      </c>
      <c r="F45" s="21">
        <v>0</v>
      </c>
      <c r="G45" s="22">
        <f>IF(AND(ISNUMBER(G46),ISNUMBER(G47)), (G46-G47)/G46, "")</f>
        <v>0.25679758308157102</v>
      </c>
      <c r="H45" s="21"/>
      <c r="I45" s="22" t="str">
        <f>IF(AND(ISNUMBER(I46),ISNUMBER(I47)), (I46-I47)/I46, "")</f>
        <v/>
      </c>
      <c r="J45" s="21"/>
      <c r="K45" s="22" t="str">
        <f>IF(AND(ISNUMBER(K46),ISNUMBER(K47)), (K46-K47)/K46, "")</f>
        <v/>
      </c>
      <c r="L45" s="21"/>
      <c r="M45" s="22" t="str">
        <f>IF(AND(ISNUMBER(M46),ISNUMBER(M47)), (M46-M47)/M46, "")</f>
        <v/>
      </c>
      <c r="N45" s="23">
        <f>IF(AND(B4="Quarter 1",NOT(ISBLANK(F45)),NOT(ISBLANK(F45))),G45-F45,IF(AND(B4="Quarter 2",NOT(ISBLANK(H45)),NOT(ISBLANK(H45))),I45-H45,IF(AND(B4="Quarter 3",NOT(ISBLANK(J45)),NOT(ISBLANK(J45))),K45-J45,IF(AND(B4="Quarter 4",NOT(ISBLANK(L45)),NOT(ISBLANK(L45))),M45-L45,""))))</f>
        <v>0.25679758308157102</v>
      </c>
      <c r="O45" s="15"/>
      <c r="P45" s="15"/>
      <c r="Q45" s="15"/>
      <c r="R45" s="15"/>
      <c r="S45" s="15"/>
    </row>
    <row r="46" spans="1:19" x14ac:dyDescent="0.3">
      <c r="A46" s="18" t="s">
        <v>98</v>
      </c>
      <c r="B46" s="19" t="s">
        <v>99</v>
      </c>
      <c r="C46" s="13"/>
      <c r="D46" s="13"/>
      <c r="E46" s="13"/>
      <c r="F46" s="13"/>
      <c r="G46" s="20">
        <v>331</v>
      </c>
      <c r="H46" s="13"/>
      <c r="I46" s="20"/>
      <c r="J46" s="13"/>
      <c r="K46" s="20"/>
      <c r="L46" s="13"/>
      <c r="M46" s="20"/>
      <c r="N46" s="13"/>
      <c r="O46" s="13"/>
      <c r="P46" s="13"/>
      <c r="Q46" s="15"/>
      <c r="R46" s="15"/>
      <c r="S46" s="15"/>
    </row>
    <row r="47" spans="1:19" x14ac:dyDescent="0.3">
      <c r="A47" s="18" t="s">
        <v>100</v>
      </c>
      <c r="B47" s="19" t="s">
        <v>101</v>
      </c>
      <c r="C47" s="13"/>
      <c r="D47" s="13"/>
      <c r="E47" s="13"/>
      <c r="F47" s="13"/>
      <c r="G47" s="20">
        <v>246</v>
      </c>
      <c r="H47" s="13"/>
      <c r="I47" s="20"/>
      <c r="J47" s="13"/>
      <c r="K47" s="20"/>
      <c r="L47" s="13"/>
      <c r="M47" s="20"/>
      <c r="N47" s="13"/>
      <c r="O47" s="13"/>
      <c r="P47" s="13"/>
      <c r="Q47" s="15"/>
      <c r="R47" s="15"/>
      <c r="S47" s="15"/>
    </row>
    <row r="48" spans="1:19" x14ac:dyDescent="0.3">
      <c r="A48" s="10" t="s">
        <v>102</v>
      </c>
      <c r="B48" s="11" t="s">
        <v>103</v>
      </c>
      <c r="C48" s="21">
        <v>1</v>
      </c>
      <c r="D48" s="13"/>
      <c r="E48" s="21">
        <v>1</v>
      </c>
      <c r="F48" s="21">
        <v>1</v>
      </c>
      <c r="G48" s="22" t="str">
        <f>IF(AND(ISNUMBER(G50),ISNUMBER(#REF!)), G50/#REF!, "")</f>
        <v/>
      </c>
      <c r="H48" s="21"/>
      <c r="I48" s="22" t="str">
        <f>IF(AND(ISNUMBER(I49),ISNUMBER(I50)), I49/I50, "")</f>
        <v/>
      </c>
      <c r="J48" s="21"/>
      <c r="K48" s="22" t="str">
        <f>IF(AND(ISNUMBER(K49),ISNUMBER(K50)), K49/K50, "")</f>
        <v/>
      </c>
      <c r="L48" s="21"/>
      <c r="M48" s="22" t="str">
        <f>IF(AND(ISNUMBER(M49),ISNUMBER(M50)), M49/M50, "")</f>
        <v/>
      </c>
      <c r="N48" s="23" t="e">
        <f>IF(AND(B4="Quarter 1",NOT(ISBLANK(F48)),NOT(ISBLANK(F48))),G48-F48,IF(AND(B4="Quarter 2",NOT(ISBLANK(H48)),NOT(ISBLANK(H48))),I48-H48,IF(AND(B4="Quarter 3",NOT(ISBLANK(J48)),NOT(ISBLANK(J48))),K48-J48,IF(AND(B4="Quarter 4",NOT(ISBLANK(L48)),NOT(ISBLANK(L48))),M48-L48,""))))</f>
        <v>#VALUE!</v>
      </c>
      <c r="O48" s="15"/>
      <c r="P48" s="15"/>
      <c r="Q48" s="15"/>
      <c r="R48" s="15"/>
      <c r="S48" s="15"/>
    </row>
    <row r="49" spans="1:19" ht="27.6" x14ac:dyDescent="0.3">
      <c r="A49" s="18" t="s">
        <v>104</v>
      </c>
      <c r="B49" s="19" t="s">
        <v>105</v>
      </c>
      <c r="C49" s="13"/>
      <c r="D49" s="13"/>
      <c r="E49" s="13"/>
      <c r="F49" s="13"/>
      <c r="G49" s="41">
        <v>16</v>
      </c>
      <c r="H49" s="13"/>
      <c r="I49" s="20"/>
      <c r="J49" s="13"/>
      <c r="K49" s="20"/>
      <c r="L49" s="13"/>
      <c r="M49" s="20"/>
      <c r="N49" s="13"/>
      <c r="O49" s="13"/>
      <c r="P49" s="13"/>
      <c r="Q49" s="15"/>
      <c r="R49" s="15"/>
      <c r="S49" s="15"/>
    </row>
    <row r="50" spans="1:19" x14ac:dyDescent="0.3">
      <c r="A50" s="18" t="s">
        <v>106</v>
      </c>
      <c r="B50" s="19" t="s">
        <v>107</v>
      </c>
      <c r="C50" s="13"/>
      <c r="D50" s="13"/>
      <c r="E50" s="13"/>
      <c r="F50" s="13"/>
      <c r="G50" s="20">
        <v>16</v>
      </c>
      <c r="H50" s="13"/>
      <c r="I50" s="20"/>
      <c r="J50" s="13"/>
      <c r="K50" s="20"/>
      <c r="L50" s="13"/>
      <c r="M50" s="20"/>
      <c r="N50" s="13"/>
      <c r="O50" s="13"/>
      <c r="P50" s="13"/>
      <c r="Q50" s="15"/>
      <c r="R50" s="15"/>
      <c r="S50" s="15"/>
    </row>
    <row r="51" spans="1:19" ht="27.6" x14ac:dyDescent="0.3">
      <c r="A51" s="10" t="s">
        <v>108</v>
      </c>
      <c r="B51" s="11" t="s">
        <v>109</v>
      </c>
      <c r="C51" s="21">
        <v>1</v>
      </c>
      <c r="D51" s="13"/>
      <c r="E51" s="21">
        <v>1</v>
      </c>
      <c r="F51" s="21">
        <v>1</v>
      </c>
      <c r="G51" s="22">
        <f>IF(AND(ISNUMBER(G52),ISNUMBER(G53)), G52/G53, "")</f>
        <v>1</v>
      </c>
      <c r="H51" s="21"/>
      <c r="I51" s="22" t="str">
        <f>IF(AND(ISNUMBER(I52),ISNUMBER(I53)), I52/I53, "")</f>
        <v/>
      </c>
      <c r="J51" s="21"/>
      <c r="K51" s="22" t="str">
        <f>IF(AND(ISNUMBER(K52),ISNUMBER(K53)), K52/K53, "")</f>
        <v/>
      </c>
      <c r="L51" s="21"/>
      <c r="M51" s="22" t="str">
        <f>IF(AND(ISNUMBER(M52),ISNUMBER(M53)), M52/M53, "")</f>
        <v/>
      </c>
      <c r="N51" s="23">
        <f>IF(AND(B4="Quarter 1",NOT(ISBLANK(F51)),NOT(ISBLANK(F51))),G51-F51,IF(AND(B4="Quarter 2",NOT(ISBLANK(H51)),NOT(ISBLANK(H51))),I51-H51,IF(AND(B4="Quarter 3",NOT(ISBLANK(J51)),NOT(ISBLANK(J51))),K51-J51,IF(AND(B4="Quarter 4",NOT(ISBLANK(L51)),NOT(ISBLANK(L51))),M51-L51,""))))</f>
        <v>0</v>
      </c>
      <c r="O51" s="15"/>
      <c r="P51" s="15"/>
      <c r="Q51" s="15"/>
      <c r="R51" s="15"/>
      <c r="S51" s="15"/>
    </row>
    <row r="52" spans="1:19" x14ac:dyDescent="0.3">
      <c r="A52" s="18" t="s">
        <v>110</v>
      </c>
      <c r="B52" s="19" t="s">
        <v>111</v>
      </c>
      <c r="C52" s="13"/>
      <c r="D52" s="13"/>
      <c r="E52" s="13"/>
      <c r="F52" s="13"/>
      <c r="G52" s="20">
        <v>16</v>
      </c>
      <c r="H52" s="13"/>
      <c r="I52" s="20"/>
      <c r="J52" s="13"/>
      <c r="K52" s="20"/>
      <c r="L52" s="13"/>
      <c r="M52" s="20"/>
      <c r="N52" s="13"/>
      <c r="O52" s="13"/>
      <c r="P52" s="13"/>
      <c r="Q52" s="15"/>
      <c r="R52" s="15"/>
      <c r="S52" s="15"/>
    </row>
    <row r="53" spans="1:19" x14ac:dyDescent="0.3">
      <c r="A53" s="18" t="s">
        <v>112</v>
      </c>
      <c r="B53" s="19" t="s">
        <v>113</v>
      </c>
      <c r="C53" s="13"/>
      <c r="D53" s="13"/>
      <c r="E53" s="13"/>
      <c r="F53" s="13"/>
      <c r="G53" s="20">
        <v>16</v>
      </c>
      <c r="H53" s="13"/>
      <c r="I53" s="20"/>
      <c r="J53" s="13"/>
      <c r="K53" s="20"/>
      <c r="L53" s="13"/>
      <c r="M53" s="20"/>
      <c r="N53" s="13"/>
      <c r="O53" s="13"/>
      <c r="P53" s="13"/>
      <c r="Q53" s="15"/>
      <c r="R53" s="15"/>
      <c r="S53" s="15"/>
    </row>
    <row r="54" spans="1:19" x14ac:dyDescent="0.3">
      <c r="A54" s="10" t="s">
        <v>114</v>
      </c>
      <c r="B54" s="11" t="s">
        <v>115</v>
      </c>
      <c r="C54" s="21">
        <v>1</v>
      </c>
      <c r="D54" s="13"/>
      <c r="E54" s="21">
        <v>1</v>
      </c>
      <c r="F54" s="21">
        <v>1</v>
      </c>
      <c r="G54" s="22">
        <f>IF(AND(ISNUMBER(G55),ISNUMBER(G56),ISNUMBER(G57)), G55/(G56*G57), "")</f>
        <v>1</v>
      </c>
      <c r="H54" s="21"/>
      <c r="I54" s="22" t="str">
        <f>IF(AND(ISNUMBER(I55),ISNUMBER(I56),ISNUMBER(I57)), I55/(I56*I57), "")</f>
        <v/>
      </c>
      <c r="J54" s="21"/>
      <c r="K54" s="22" t="str">
        <f>IF(AND(ISNUMBER(K55),ISNUMBER(K56),ISNUMBER(K57)), K55/(K56*K57), "")</f>
        <v/>
      </c>
      <c r="L54" s="21"/>
      <c r="M54" s="22" t="str">
        <f>IF(AND(ISNUMBER(M55),ISNUMBER(M56),ISNUMBER(M57)), M55/(M56*M57), "")</f>
        <v/>
      </c>
      <c r="N54" s="23">
        <f>IF(AND(B4="Quarter 1",NOT(ISBLANK(F54)),NOT(ISBLANK(F54))),G54-F54,IF(AND(B4="Quarter 2",NOT(ISBLANK(H54)),NOT(ISBLANK(H54))),I54-H54,IF(AND(B4="Quarter 3",NOT(ISBLANK(J54)),NOT(ISBLANK(J54))),K54-J54,IF(AND(B4="Quarter 4",NOT(ISBLANK(L54)),NOT(ISBLANK(L54))),M54-L54,""))))</f>
        <v>0</v>
      </c>
      <c r="O54" s="15"/>
      <c r="P54" s="15"/>
      <c r="Q54" s="15"/>
      <c r="R54" s="15"/>
      <c r="S54" s="15"/>
    </row>
    <row r="55" spans="1:19" x14ac:dyDescent="0.3">
      <c r="A55" s="18" t="s">
        <v>116</v>
      </c>
      <c r="B55" s="19" t="s">
        <v>117</v>
      </c>
      <c r="C55" s="13"/>
      <c r="D55" s="13"/>
      <c r="E55" s="13"/>
      <c r="F55" s="13"/>
      <c r="G55" s="20">
        <v>16</v>
      </c>
      <c r="H55" s="13"/>
      <c r="I55" s="20"/>
      <c r="J55" s="13"/>
      <c r="K55" s="20"/>
      <c r="L55" s="13"/>
      <c r="M55" s="20"/>
      <c r="N55" s="13"/>
      <c r="O55" s="13"/>
      <c r="P55" s="13"/>
      <c r="Q55" s="15"/>
      <c r="R55" s="15"/>
      <c r="S55" s="15"/>
    </row>
    <row r="56" spans="1:19" x14ac:dyDescent="0.3">
      <c r="A56" s="18" t="s">
        <v>118</v>
      </c>
      <c r="B56" s="19" t="s">
        <v>119</v>
      </c>
      <c r="C56" s="13"/>
      <c r="D56" s="13"/>
      <c r="E56" s="13"/>
      <c r="F56" s="13"/>
      <c r="G56" s="20">
        <v>16</v>
      </c>
      <c r="H56" s="13"/>
      <c r="I56" s="20"/>
      <c r="J56" s="13"/>
      <c r="K56" s="20"/>
      <c r="L56" s="13"/>
      <c r="M56" s="20"/>
      <c r="N56" s="13"/>
      <c r="O56" s="13"/>
      <c r="P56" s="13"/>
      <c r="Q56" s="15"/>
      <c r="R56" s="15"/>
      <c r="S56" s="15"/>
    </row>
    <row r="57" spans="1:19" x14ac:dyDescent="0.3">
      <c r="A57" s="18" t="s">
        <v>120</v>
      </c>
      <c r="B57" s="19" t="s">
        <v>121</v>
      </c>
      <c r="C57" s="13"/>
      <c r="D57" s="13"/>
      <c r="E57" s="13"/>
      <c r="F57" s="13"/>
      <c r="G57" s="20">
        <v>1</v>
      </c>
      <c r="H57" s="13"/>
      <c r="I57" s="20"/>
      <c r="J57" s="13"/>
      <c r="K57" s="20"/>
      <c r="L57" s="13"/>
      <c r="M57" s="20"/>
      <c r="N57" s="13"/>
      <c r="O57" s="13"/>
      <c r="P57" s="13"/>
      <c r="Q57" s="15"/>
      <c r="R57" s="15"/>
      <c r="S57" s="15"/>
    </row>
    <row r="58" spans="1:19" ht="27.6" x14ac:dyDescent="0.3">
      <c r="A58" s="10" t="s">
        <v>122</v>
      </c>
      <c r="B58" s="11" t="s">
        <v>123</v>
      </c>
      <c r="C58" s="21">
        <v>1</v>
      </c>
      <c r="D58" s="13"/>
      <c r="E58" s="21">
        <v>1</v>
      </c>
      <c r="F58" s="21">
        <v>1</v>
      </c>
      <c r="G58" s="22">
        <f>IF(AND(ISNUMBER(G59),ISNUMBER(G60)), G59/G60, "")</f>
        <v>1</v>
      </c>
      <c r="H58" s="21"/>
      <c r="I58" s="22" t="str">
        <f>IF(AND(ISNUMBER(I59),ISNUMBER(I60)), I59/I60, "")</f>
        <v/>
      </c>
      <c r="J58" s="21"/>
      <c r="K58" s="22" t="str">
        <f>IF(AND(ISNUMBER(K59),ISNUMBER(K60)), K59/K60, "")</f>
        <v/>
      </c>
      <c r="L58" s="21"/>
      <c r="M58" s="22" t="str">
        <f>IF(AND(ISNUMBER(M59),ISNUMBER(M60)), M59/M60, "")</f>
        <v/>
      </c>
      <c r="N58" s="23">
        <f>IF(AND(B4="Quarter 1",NOT(ISBLANK(F58)),NOT(ISBLANK(F58))),G58-F58,IF(AND(B4="Quarter 2",NOT(ISBLANK(H58)),NOT(ISBLANK(H58))),I58-H58,IF(AND(B4="Quarter 3",NOT(ISBLANK(J58)),NOT(ISBLANK(J58))),K58-J58,IF(AND(B4="Quarter 4",NOT(ISBLANK(L58)),NOT(ISBLANK(L58))),M58-L58,""))))</f>
        <v>0</v>
      </c>
      <c r="O58" s="15"/>
      <c r="P58" s="15"/>
      <c r="Q58" s="15"/>
      <c r="R58" s="15"/>
      <c r="S58" s="15"/>
    </row>
    <row r="59" spans="1:19" x14ac:dyDescent="0.3">
      <c r="A59" s="18" t="s">
        <v>124</v>
      </c>
      <c r="B59" s="19" t="s">
        <v>125</v>
      </c>
      <c r="C59" s="13"/>
      <c r="D59" s="13"/>
      <c r="E59" s="13"/>
      <c r="F59" s="13"/>
      <c r="G59" s="20">
        <v>1</v>
      </c>
      <c r="H59" s="13"/>
      <c r="I59" s="20"/>
      <c r="J59" s="13"/>
      <c r="K59" s="20"/>
      <c r="L59" s="13"/>
      <c r="M59" s="20"/>
      <c r="N59" s="13"/>
      <c r="O59" s="13"/>
      <c r="P59" s="13"/>
      <c r="Q59" s="15"/>
      <c r="R59" s="15"/>
      <c r="S59" s="15"/>
    </row>
    <row r="60" spans="1:19" x14ac:dyDescent="0.3">
      <c r="A60" s="18" t="s">
        <v>126</v>
      </c>
      <c r="B60" s="19" t="s">
        <v>127</v>
      </c>
      <c r="C60" s="13"/>
      <c r="D60" s="13"/>
      <c r="E60" s="13"/>
      <c r="F60" s="13"/>
      <c r="G60" s="20">
        <v>1</v>
      </c>
      <c r="H60" s="13"/>
      <c r="I60" s="20"/>
      <c r="J60" s="13"/>
      <c r="K60" s="20"/>
      <c r="L60" s="13"/>
      <c r="M60" s="20"/>
      <c r="N60" s="13"/>
      <c r="O60" s="13"/>
      <c r="P60" s="13"/>
      <c r="Q60" s="15"/>
      <c r="R60" s="15"/>
      <c r="S60" s="15"/>
    </row>
    <row r="61" spans="1:19" x14ac:dyDescent="0.3">
      <c r="A61" s="10" t="s">
        <v>128</v>
      </c>
      <c r="B61" s="11" t="s">
        <v>129</v>
      </c>
      <c r="C61" s="12">
        <v>0</v>
      </c>
      <c r="D61" s="13"/>
      <c r="E61" s="12">
        <v>0</v>
      </c>
      <c r="F61" s="12"/>
      <c r="G61" s="14">
        <f>IF(ISNUMBER(G62), G62, "")</f>
        <v>0</v>
      </c>
      <c r="H61" s="12"/>
      <c r="I61" s="14" t="str">
        <f>IF(ISNUMBER(I62), I62, "")</f>
        <v/>
      </c>
      <c r="J61" s="12"/>
      <c r="K61" s="14" t="str">
        <f>IF(ISNUMBER(K62), K62, "")</f>
        <v/>
      </c>
      <c r="L61" s="12"/>
      <c r="M61" s="14" t="str">
        <f>IF(ISNUMBER(M62), M62, "")</f>
        <v/>
      </c>
      <c r="N61" s="17" t="str">
        <f>IF(AND(B4="Quarter 1",NOT(ISBLANK(F61)),NOT(ISBLANK(F61))),G61-F61,IF(AND(B4="Quarter 2",NOT(ISBLANK(H61)),NOT(ISBLANK(H61))),I61-H61,IF(AND(B4="Quarter 3",NOT(ISBLANK(J61)),NOT(ISBLANK(J61))),K61-J61,IF(AND(B4="Quarter 4",NOT(ISBLANK(L61)),NOT(ISBLANK(L61))),M61-L61,""))))</f>
        <v/>
      </c>
      <c r="O61" s="15"/>
      <c r="P61" s="15"/>
      <c r="Q61" s="15"/>
      <c r="R61" s="15"/>
      <c r="S61" s="15"/>
    </row>
    <row r="62" spans="1:19" ht="27.6" x14ac:dyDescent="0.3">
      <c r="A62" s="18" t="s">
        <v>130</v>
      </c>
      <c r="B62" s="19" t="s">
        <v>131</v>
      </c>
      <c r="C62" s="13"/>
      <c r="D62" s="13"/>
      <c r="E62" s="13"/>
      <c r="F62" s="13"/>
      <c r="G62" s="20">
        <v>0</v>
      </c>
      <c r="H62" s="13"/>
      <c r="I62" s="20"/>
      <c r="J62" s="13"/>
      <c r="K62" s="20"/>
      <c r="L62" s="13"/>
      <c r="M62" s="20"/>
      <c r="N62" s="13"/>
      <c r="O62" s="13"/>
      <c r="P62" s="13"/>
      <c r="Q62" s="15"/>
      <c r="R62" s="15"/>
      <c r="S62" s="15"/>
    </row>
    <row r="63" spans="1:19" ht="27.6" x14ac:dyDescent="0.3">
      <c r="A63" s="10" t="s">
        <v>132</v>
      </c>
      <c r="B63" s="11" t="s">
        <v>133</v>
      </c>
      <c r="C63" s="12">
        <v>84</v>
      </c>
      <c r="D63" s="13"/>
      <c r="E63" s="12">
        <v>45</v>
      </c>
      <c r="F63" s="12">
        <v>45</v>
      </c>
      <c r="G63" s="14">
        <f>IF(AND(ISNUMBER(G64),ISNUMBER(G65)), G64+G65, "")</f>
        <v>1012</v>
      </c>
      <c r="H63" s="12"/>
      <c r="I63" s="14" t="str">
        <f>IF(AND(ISNUMBER(I64),ISNUMBER(I65)), I64+I65, "")</f>
        <v/>
      </c>
      <c r="J63" s="12"/>
      <c r="K63" s="14" t="str">
        <f>IF(AND(ISNUMBER(K64),ISNUMBER(K65)), K64+K65, "")</f>
        <v/>
      </c>
      <c r="L63" s="12"/>
      <c r="M63" s="14" t="str">
        <f>IF(AND(ISNUMBER(M64),ISNUMBER(M65)), M64+M65, "")</f>
        <v/>
      </c>
      <c r="N63" s="17">
        <f>IF(AND(B4="Quarter 1",NOT(ISBLANK(F63)),NOT(ISBLANK(F63))),G63-F63,IF(AND(B4="Quarter 2",NOT(ISBLANK(H63)),NOT(ISBLANK(H63))),I63-H63,IF(AND(B4="Quarter 3",NOT(ISBLANK(J63)),NOT(ISBLANK(J63))),K63-J63,IF(AND(B4="Quarter 4",NOT(ISBLANK(L63)),NOT(ISBLANK(L63))),M63-L63,""))))</f>
        <v>967</v>
      </c>
      <c r="O63" s="15"/>
      <c r="P63" s="15"/>
      <c r="Q63" s="15"/>
      <c r="R63" s="15"/>
      <c r="S63" s="15"/>
    </row>
    <row r="64" spans="1:19" ht="27.6" x14ac:dyDescent="0.3">
      <c r="A64" s="18" t="s">
        <v>134</v>
      </c>
      <c r="B64" s="19" t="s">
        <v>135</v>
      </c>
      <c r="C64" s="13"/>
      <c r="D64" s="13"/>
      <c r="E64" s="13"/>
      <c r="F64" s="13"/>
      <c r="G64" s="20">
        <v>45</v>
      </c>
      <c r="H64" s="13"/>
      <c r="I64" s="20"/>
      <c r="J64" s="13"/>
      <c r="K64" s="20"/>
      <c r="L64" s="13"/>
      <c r="M64" s="20"/>
      <c r="N64" s="13"/>
      <c r="O64" s="13"/>
      <c r="P64" s="13"/>
      <c r="Q64" s="15"/>
      <c r="R64" s="15"/>
      <c r="S64" s="15"/>
    </row>
    <row r="65" spans="1:19" ht="27.6" x14ac:dyDescent="0.3">
      <c r="A65" s="18" t="s">
        <v>136</v>
      </c>
      <c r="B65" s="19" t="s">
        <v>137</v>
      </c>
      <c r="C65" s="13"/>
      <c r="D65" s="13"/>
      <c r="E65" s="13"/>
      <c r="F65" s="13"/>
      <c r="G65" s="20">
        <v>967</v>
      </c>
      <c r="H65" s="13"/>
      <c r="I65" s="20"/>
      <c r="J65" s="13"/>
      <c r="K65" s="20"/>
      <c r="L65" s="13"/>
      <c r="M65" s="20"/>
      <c r="N65" s="13"/>
      <c r="O65" s="13"/>
      <c r="P65" s="13"/>
      <c r="Q65" s="15"/>
      <c r="R65" s="15"/>
      <c r="S65" s="15"/>
    </row>
    <row r="66" spans="1:19" x14ac:dyDescent="0.3">
      <c r="A66" s="10" t="s">
        <v>138</v>
      </c>
      <c r="B66" s="11" t="s">
        <v>139</v>
      </c>
      <c r="C66" s="21">
        <v>0.01</v>
      </c>
      <c r="D66" s="13"/>
      <c r="E66" s="21">
        <v>0.01</v>
      </c>
      <c r="F66" s="21">
        <v>0.01</v>
      </c>
      <c r="G66" s="22">
        <f>IF(AND(ISNUMBER(G67),ISNUMBER(G68)), G67/G68, "")</f>
        <v>1.7083416665831665E-4</v>
      </c>
      <c r="H66" s="21"/>
      <c r="I66" s="22" t="str">
        <f>IF(AND(ISNUMBER(I67),ISNUMBER(I68)), I67/I68, "")</f>
        <v/>
      </c>
      <c r="J66" s="21"/>
      <c r="K66" s="22" t="str">
        <f>IF(AND(ISNUMBER(K67),ISNUMBER(K68)), K67/K68, "")</f>
        <v/>
      </c>
      <c r="L66" s="21"/>
      <c r="M66" s="22" t="str">
        <f>IF(AND(ISNUMBER(M67),ISNUMBER(M68)), M67/M68, "")</f>
        <v/>
      </c>
      <c r="N66" s="23">
        <f>IF(AND(B4="Quarter 1",NOT(ISBLANK(F66)),NOT(ISBLANK(F66))),G66-F66,IF(AND(B4="Quarter 2",NOT(ISBLANK(H66)),NOT(ISBLANK(H66))),I66-H66,IF(AND(B4="Quarter 3",NOT(ISBLANK(J66)),NOT(ISBLANK(J66))),K66-J66,IF(AND(B4="Quarter 4",NOT(ISBLANK(L66)),NOT(ISBLANK(L66))),M66-L66,""))))</f>
        <v>-9.8291658333416829E-3</v>
      </c>
      <c r="O66" s="15"/>
      <c r="P66" s="15"/>
      <c r="Q66" s="15"/>
      <c r="R66" s="15"/>
      <c r="S66" s="15"/>
    </row>
    <row r="67" spans="1:19" x14ac:dyDescent="0.3">
      <c r="A67" s="18" t="s">
        <v>140</v>
      </c>
      <c r="B67" s="19" t="s">
        <v>141</v>
      </c>
      <c r="C67" s="13"/>
      <c r="D67" s="13"/>
      <c r="E67" s="13"/>
      <c r="F67" s="13"/>
      <c r="G67" s="30">
        <v>78869.8</v>
      </c>
      <c r="H67" s="13"/>
      <c r="I67" s="30"/>
      <c r="J67" s="13"/>
      <c r="K67" s="30"/>
      <c r="L67" s="13"/>
      <c r="M67" s="30"/>
      <c r="N67" s="13"/>
      <c r="O67" s="13"/>
      <c r="P67" s="13"/>
      <c r="Q67" s="15"/>
      <c r="R67" s="15"/>
      <c r="S67" s="15"/>
    </row>
    <row r="68" spans="1:19" x14ac:dyDescent="0.3">
      <c r="A68" s="18" t="s">
        <v>142</v>
      </c>
      <c r="B68" s="19" t="s">
        <v>143</v>
      </c>
      <c r="C68" s="13"/>
      <c r="D68" s="13"/>
      <c r="E68" s="13"/>
      <c r="F68" s="13"/>
      <c r="G68" s="30">
        <v>461674626</v>
      </c>
      <c r="H68" s="13"/>
      <c r="I68" s="30"/>
      <c r="J68" s="13"/>
      <c r="K68" s="30"/>
      <c r="L68" s="13"/>
      <c r="M68" s="30"/>
      <c r="N68" s="13"/>
      <c r="O68" s="13"/>
      <c r="P68" s="13"/>
      <c r="Q68" s="15"/>
      <c r="R68" s="15"/>
      <c r="S68" s="15"/>
    </row>
    <row r="69" spans="1:19" x14ac:dyDescent="0.3">
      <c r="A69" s="10" t="s">
        <v>144</v>
      </c>
      <c r="B69" s="11" t="s">
        <v>145</v>
      </c>
      <c r="C69" s="43" t="s">
        <v>917</v>
      </c>
      <c r="D69" s="13"/>
      <c r="E69" s="43" t="s">
        <v>917</v>
      </c>
      <c r="F69" s="43" t="s">
        <v>917</v>
      </c>
      <c r="G69" s="22" t="str">
        <f>IF(AND(ISNUMBER(G70),ISNUMBER(G71)), G70/G71, "")</f>
        <v/>
      </c>
      <c r="H69" s="21"/>
      <c r="I69" s="22" t="str">
        <f>IF(AND(ISNUMBER(I70),ISNUMBER(I71)), I70/I71, "")</f>
        <v/>
      </c>
      <c r="J69" s="21"/>
      <c r="K69" s="22" t="str">
        <f>IF(AND(ISNUMBER(K70),ISNUMBER(K71)), K70/K71, "")</f>
        <v/>
      </c>
      <c r="L69" s="21"/>
      <c r="M69" s="22" t="str">
        <f>IF(AND(ISNUMBER(M70),ISNUMBER(M71)), M70/M71, "")</f>
        <v/>
      </c>
      <c r="N69" s="23" t="e">
        <f>IF(AND(B4="Quarter 1",NOT(ISBLANK(F69)),NOT(ISBLANK(F69))),G69-F69,IF(AND(B4="Quarter 2",NOT(ISBLANK(H69)),NOT(ISBLANK(H69))),I69-H69,IF(AND(B4="Quarter 3",NOT(ISBLANK(J69)),NOT(ISBLANK(J69))),K69-J69,IF(AND(B4="Quarter 4",NOT(ISBLANK(L69)),NOT(ISBLANK(L69))),M69-L69,""))))</f>
        <v>#VALUE!</v>
      </c>
      <c r="O69" s="15"/>
      <c r="P69" s="15"/>
      <c r="Q69" s="15"/>
      <c r="R69" s="15"/>
      <c r="S69" s="15"/>
    </row>
    <row r="70" spans="1:19" x14ac:dyDescent="0.3">
      <c r="A70" s="18" t="s">
        <v>146</v>
      </c>
      <c r="B70" s="19" t="s">
        <v>147</v>
      </c>
      <c r="C70" s="13"/>
      <c r="D70" s="13"/>
      <c r="E70" s="13"/>
      <c r="F70" s="13"/>
      <c r="G70" s="40" t="s">
        <v>917</v>
      </c>
      <c r="H70" s="13"/>
      <c r="I70" s="20"/>
      <c r="J70" s="13"/>
      <c r="K70" s="20"/>
      <c r="L70" s="13"/>
      <c r="M70" s="20"/>
      <c r="N70" s="13"/>
      <c r="O70" s="13"/>
      <c r="P70" s="13"/>
      <c r="Q70" s="15"/>
      <c r="R70" s="15"/>
      <c r="S70" s="15"/>
    </row>
    <row r="71" spans="1:19" x14ac:dyDescent="0.3">
      <c r="A71" s="18" t="s">
        <v>148</v>
      </c>
      <c r="B71" s="19" t="s">
        <v>149</v>
      </c>
      <c r="C71" s="13"/>
      <c r="D71" s="13"/>
      <c r="E71" s="13"/>
      <c r="F71" s="13"/>
      <c r="G71" s="40" t="s">
        <v>917</v>
      </c>
      <c r="H71" s="13"/>
      <c r="I71" s="20"/>
      <c r="J71" s="13"/>
      <c r="K71" s="20"/>
      <c r="L71" s="13"/>
      <c r="M71" s="20"/>
      <c r="N71" s="13"/>
      <c r="O71" s="13"/>
      <c r="P71" s="13"/>
      <c r="Q71" s="15"/>
      <c r="R71" s="15"/>
      <c r="S71" s="15"/>
    </row>
    <row r="72" spans="1:19" ht="27.6" x14ac:dyDescent="0.3">
      <c r="A72" s="10" t="s">
        <v>150</v>
      </c>
      <c r="B72" s="11" t="s">
        <v>151</v>
      </c>
      <c r="C72" s="21">
        <v>0.5</v>
      </c>
      <c r="D72" s="13"/>
      <c r="E72" s="21">
        <v>0.5</v>
      </c>
      <c r="F72" s="21">
        <v>0.5</v>
      </c>
      <c r="G72" s="22">
        <f>IF(AND(ISNUMBER(G73),ISNUMBER(G74)), G73/G74, "")</f>
        <v>0.75343155688770613</v>
      </c>
      <c r="H72" s="21"/>
      <c r="I72" s="22" t="str">
        <f>IF(AND(ISNUMBER(I73),ISNUMBER(I74)), I73/I74, "")</f>
        <v/>
      </c>
      <c r="J72" s="21"/>
      <c r="K72" s="22" t="str">
        <f>IF(AND(ISNUMBER(K73),ISNUMBER(K74)), K73/K74, "")</f>
        <v/>
      </c>
      <c r="L72" s="21"/>
      <c r="M72" s="22" t="str">
        <f>IF(AND(ISNUMBER(M73),ISNUMBER(M74)), M73/M74, "")</f>
        <v/>
      </c>
      <c r="N72" s="23">
        <f>IF(AND(B4="Quarter 1",NOT(ISBLANK(F72)),NOT(ISBLANK(F72))),G72-F72,IF(AND(B4="Quarter 2",NOT(ISBLANK(H72)),NOT(ISBLANK(H72))),I72-H72,IF(AND(B4="Quarter 3",NOT(ISBLANK(J72)),NOT(ISBLANK(J72))),K72-J72,IF(AND(B4="Quarter 4",NOT(ISBLANK(L72)),NOT(ISBLANK(L72))),M72-L72,""))))</f>
        <v>0.25343155688770613</v>
      </c>
      <c r="O72" s="15"/>
      <c r="P72" s="15"/>
      <c r="Q72" s="15"/>
      <c r="R72" s="15"/>
      <c r="S72" s="15"/>
    </row>
    <row r="73" spans="1:19" x14ac:dyDescent="0.3">
      <c r="A73" s="18" t="s">
        <v>152</v>
      </c>
      <c r="B73" s="19" t="s">
        <v>153</v>
      </c>
      <c r="C73" s="13"/>
      <c r="D73" s="13"/>
      <c r="E73" s="13"/>
      <c r="F73" s="13"/>
      <c r="G73" s="30">
        <v>26546852</v>
      </c>
      <c r="H73" s="13"/>
      <c r="I73" s="30"/>
      <c r="J73" s="13"/>
      <c r="K73" s="30"/>
      <c r="L73" s="13"/>
      <c r="M73" s="30"/>
      <c r="N73" s="13"/>
      <c r="O73" s="13"/>
      <c r="P73" s="13"/>
      <c r="Q73" s="15"/>
      <c r="R73" s="15"/>
      <c r="S73" s="15"/>
    </row>
    <row r="74" spans="1:19" x14ac:dyDescent="0.3">
      <c r="A74" s="18" t="s">
        <v>154</v>
      </c>
      <c r="B74" s="19" t="s">
        <v>155</v>
      </c>
      <c r="C74" s="13"/>
      <c r="D74" s="13"/>
      <c r="E74" s="13"/>
      <c r="F74" s="13"/>
      <c r="G74" s="30">
        <v>35234590</v>
      </c>
      <c r="H74" s="13"/>
      <c r="I74" s="30"/>
      <c r="J74" s="13"/>
      <c r="K74" s="30"/>
      <c r="L74" s="13"/>
      <c r="M74" s="30"/>
      <c r="N74" s="13"/>
      <c r="O74" s="13"/>
      <c r="P74" s="13"/>
      <c r="Q74" s="15"/>
      <c r="R74" s="15"/>
      <c r="S74" s="15"/>
    </row>
    <row r="75" spans="1:19" x14ac:dyDescent="0.3">
      <c r="A75" s="10" t="s">
        <v>156</v>
      </c>
      <c r="B75" s="11" t="s">
        <v>157</v>
      </c>
      <c r="C75" s="12">
        <v>30</v>
      </c>
      <c r="D75" s="13"/>
      <c r="E75" s="12">
        <v>30</v>
      </c>
      <c r="F75" s="12">
        <v>30</v>
      </c>
      <c r="G75" s="14">
        <f>IF(AND(ISNUMBER(G76),ISNUMBER(G77)), G76/G77, "")</f>
        <v>6</v>
      </c>
      <c r="H75" s="12"/>
      <c r="I75" s="14" t="str">
        <f>IF(AND(ISNUMBER(I76),ISNUMBER(I77)), I76/I77, "")</f>
        <v/>
      </c>
      <c r="J75" s="12"/>
      <c r="K75" s="14" t="str">
        <f>IF(AND(ISNUMBER(K76),ISNUMBER(K77)), K76/K77, "")</f>
        <v/>
      </c>
      <c r="L75" s="12"/>
      <c r="M75" s="14" t="str">
        <f>IF(AND(ISNUMBER(M76),ISNUMBER(M77)), M76/M77, "")</f>
        <v/>
      </c>
      <c r="N75" s="17">
        <f>IF(AND(B4="Quarter 1",NOT(ISBLANK(F75)),NOT(ISBLANK(F75))),G75-F75,IF(AND(B4="Quarter 2",NOT(ISBLANK(H75)),NOT(ISBLANK(H75))),I75-H75,IF(AND(B4="Quarter 3",NOT(ISBLANK(J75)),NOT(ISBLANK(J75))),K75-J75,IF(AND(B4="Quarter 4",NOT(ISBLANK(L75)),NOT(ISBLANK(L75))),M75-L75,""))))</f>
        <v>-24</v>
      </c>
      <c r="O75" s="15"/>
      <c r="P75" s="15"/>
      <c r="Q75" s="15"/>
      <c r="R75" s="15"/>
      <c r="S75" s="15"/>
    </row>
    <row r="76" spans="1:19" x14ac:dyDescent="0.3">
      <c r="A76" s="18" t="s">
        <v>158</v>
      </c>
      <c r="B76" s="19" t="s">
        <v>159</v>
      </c>
      <c r="C76" s="13"/>
      <c r="D76" s="13"/>
      <c r="E76" s="13"/>
      <c r="F76" s="13"/>
      <c r="G76" s="20">
        <v>30</v>
      </c>
      <c r="H76" s="13"/>
      <c r="I76" s="20"/>
      <c r="J76" s="13"/>
      <c r="K76" s="20"/>
      <c r="L76" s="13"/>
      <c r="M76" s="20"/>
      <c r="N76" s="13"/>
      <c r="O76" s="13"/>
      <c r="P76" s="13"/>
      <c r="Q76" s="15"/>
      <c r="R76" s="15"/>
      <c r="S76" s="15"/>
    </row>
    <row r="77" spans="1:19" x14ac:dyDescent="0.3">
      <c r="A77" s="18" t="s">
        <v>160</v>
      </c>
      <c r="B77" s="19" t="s">
        <v>161</v>
      </c>
      <c r="C77" s="13"/>
      <c r="D77" s="13"/>
      <c r="E77" s="13"/>
      <c r="F77" s="13"/>
      <c r="G77" s="20">
        <v>5</v>
      </c>
      <c r="H77" s="13"/>
      <c r="I77" s="20"/>
      <c r="J77" s="13"/>
      <c r="K77" s="20"/>
      <c r="L77" s="13"/>
      <c r="M77" s="20"/>
      <c r="N77" s="13"/>
      <c r="O77" s="13"/>
      <c r="P77" s="13"/>
      <c r="Q77" s="15"/>
      <c r="R77" s="15"/>
      <c r="S77" s="15"/>
    </row>
    <row r="78" spans="1:19" ht="27.6" x14ac:dyDescent="0.3">
      <c r="A78" s="10" t="s">
        <v>162</v>
      </c>
      <c r="B78" s="11" t="s">
        <v>163</v>
      </c>
      <c r="C78" s="12">
        <v>60</v>
      </c>
      <c r="D78" s="13"/>
      <c r="E78" s="12">
        <v>60</v>
      </c>
      <c r="F78" s="12">
        <v>60</v>
      </c>
      <c r="G78" s="14">
        <f>IF(AND(ISNUMBER(G79),ISNUMBER(G80)), G79/G80, "")</f>
        <v>20</v>
      </c>
      <c r="H78" s="12"/>
      <c r="I78" s="14" t="str">
        <f>IF(AND(ISNUMBER(I79),ISNUMBER(I80)), I79/I80, "")</f>
        <v/>
      </c>
      <c r="J78" s="12"/>
      <c r="K78" s="14" t="str">
        <f>IF(AND(ISNUMBER(K79),ISNUMBER(K80)), K79/K80, "")</f>
        <v/>
      </c>
      <c r="L78" s="12"/>
      <c r="M78" s="14" t="str">
        <f>IF(AND(ISNUMBER(M79),ISNUMBER(M80)), M79/M80, "")</f>
        <v/>
      </c>
      <c r="N78" s="17">
        <f>IF(AND(B4="Quarter 1",NOT(ISBLANK(F78)),NOT(ISBLANK(F78))),G78-F78,IF(AND(B4="Quarter 2",NOT(ISBLANK(H78)),NOT(ISBLANK(H78))),I78-H78,IF(AND(B4="Quarter 3",NOT(ISBLANK(J78)),NOT(ISBLANK(J78))),K78-J78,IF(AND(B4="Quarter 4",NOT(ISBLANK(L78)),NOT(ISBLANK(L78))),M78-L78,""))))</f>
        <v>-40</v>
      </c>
      <c r="O78" s="15"/>
      <c r="P78" s="15"/>
      <c r="Q78" s="15"/>
      <c r="R78" s="15"/>
      <c r="S78" s="15"/>
    </row>
    <row r="79" spans="1:19" ht="27.6" x14ac:dyDescent="0.3">
      <c r="A79" s="18" t="s">
        <v>164</v>
      </c>
      <c r="B79" s="19" t="s">
        <v>165</v>
      </c>
      <c r="C79" s="13"/>
      <c r="D79" s="13"/>
      <c r="E79" s="13"/>
      <c r="F79" s="13"/>
      <c r="G79" s="20">
        <v>60</v>
      </c>
      <c r="H79" s="13"/>
      <c r="I79" s="20"/>
      <c r="J79" s="13"/>
      <c r="K79" s="20"/>
      <c r="L79" s="13"/>
      <c r="M79" s="20"/>
      <c r="N79" s="13"/>
      <c r="O79" s="13"/>
      <c r="P79" s="13"/>
      <c r="Q79" s="15"/>
      <c r="R79" s="15"/>
      <c r="S79" s="15"/>
    </row>
    <row r="80" spans="1:19" x14ac:dyDescent="0.3">
      <c r="A80" s="18" t="s">
        <v>166</v>
      </c>
      <c r="B80" s="19" t="s">
        <v>167</v>
      </c>
      <c r="C80" s="13"/>
      <c r="D80" s="13"/>
      <c r="E80" s="13"/>
      <c r="F80" s="13"/>
      <c r="G80" s="20">
        <v>3</v>
      </c>
      <c r="H80" s="13"/>
      <c r="I80" s="20"/>
      <c r="J80" s="13"/>
      <c r="K80" s="20"/>
      <c r="L80" s="13"/>
      <c r="M80" s="20"/>
      <c r="N80" s="13"/>
      <c r="O80" s="13"/>
      <c r="P80" s="13"/>
      <c r="Q80" s="15"/>
      <c r="R80" s="15"/>
      <c r="S80" s="15"/>
    </row>
    <row r="81" spans="1:19" ht="27.6" x14ac:dyDescent="0.3">
      <c r="A81" s="10" t="s">
        <v>168</v>
      </c>
      <c r="B81" s="11" t="s">
        <v>169</v>
      </c>
      <c r="C81" s="21">
        <v>1</v>
      </c>
      <c r="D81" s="13"/>
      <c r="E81" s="21">
        <v>1</v>
      </c>
      <c r="F81" s="21">
        <v>1</v>
      </c>
      <c r="G81" s="22">
        <f>IF(AND(ISNUMBER(G82),ISNUMBER(G83)), G82/G83, "")</f>
        <v>1</v>
      </c>
      <c r="H81" s="21"/>
      <c r="I81" s="22" t="str">
        <f>IF(AND(ISNUMBER(I82),ISNUMBER(I83)), I82/I83, "")</f>
        <v/>
      </c>
      <c r="J81" s="21"/>
      <c r="K81" s="22" t="str">
        <f>IF(AND(ISNUMBER(K82),ISNUMBER(K83)), K82/K83, "")</f>
        <v/>
      </c>
      <c r="L81" s="21"/>
      <c r="M81" s="22" t="str">
        <f>IF(AND(ISNUMBER(M82),ISNUMBER(M83)), M82/M83, "")</f>
        <v/>
      </c>
      <c r="N81" s="23">
        <f>IF(AND(B4="Quarter 1",NOT(ISBLANK(F81)),NOT(ISBLANK(F81))),G81-F81,IF(AND(B4="Quarter 2",NOT(ISBLANK(H81)),NOT(ISBLANK(H81))),I81-H81,IF(AND(B4="Quarter 3",NOT(ISBLANK(J81)),NOT(ISBLANK(J81))),K81-J81,IF(AND(B4="Quarter 4",NOT(ISBLANK(L81)),NOT(ISBLANK(L81))),M81-L81,""))))</f>
        <v>0</v>
      </c>
      <c r="O81" s="15"/>
      <c r="P81" s="15"/>
      <c r="Q81" s="15"/>
      <c r="R81" s="15"/>
      <c r="S81" s="15"/>
    </row>
    <row r="82" spans="1:19" ht="27.6" x14ac:dyDescent="0.3">
      <c r="A82" s="18" t="s">
        <v>170</v>
      </c>
      <c r="B82" s="19" t="s">
        <v>171</v>
      </c>
      <c r="C82" s="13"/>
      <c r="D82" s="13"/>
      <c r="E82" s="13"/>
      <c r="F82" s="13"/>
      <c r="G82" s="20">
        <v>239</v>
      </c>
      <c r="H82" s="13"/>
      <c r="I82" s="20"/>
      <c r="J82" s="13"/>
      <c r="K82" s="20"/>
      <c r="L82" s="13"/>
      <c r="M82" s="20"/>
      <c r="N82" s="13"/>
      <c r="O82" s="13"/>
      <c r="P82" s="13"/>
      <c r="Q82" s="15"/>
      <c r="R82" s="15"/>
      <c r="S82" s="15"/>
    </row>
    <row r="83" spans="1:19" x14ac:dyDescent="0.3">
      <c r="A83" s="18" t="s">
        <v>172</v>
      </c>
      <c r="B83" s="19" t="s">
        <v>173</v>
      </c>
      <c r="C83" s="13"/>
      <c r="D83" s="13"/>
      <c r="E83" s="13"/>
      <c r="F83" s="13"/>
      <c r="G83" s="20">
        <v>239</v>
      </c>
      <c r="H83" s="13"/>
      <c r="I83" s="20"/>
      <c r="J83" s="13"/>
      <c r="K83" s="20"/>
      <c r="L83" s="13"/>
      <c r="M83" s="20"/>
      <c r="N83" s="13"/>
      <c r="O83" s="13"/>
      <c r="P83" s="13"/>
      <c r="Q83" s="15"/>
      <c r="R83" s="15"/>
      <c r="S83" s="15"/>
    </row>
    <row r="84" spans="1:19" x14ac:dyDescent="0.3">
      <c r="A84" s="10" t="s">
        <v>174</v>
      </c>
      <c r="B84" s="11" t="s">
        <v>175</v>
      </c>
      <c r="C84" s="21">
        <v>1</v>
      </c>
      <c r="D84" s="13"/>
      <c r="E84" s="21">
        <v>1</v>
      </c>
      <c r="F84" s="21">
        <v>1</v>
      </c>
      <c r="G84" s="22">
        <f>IF(AND(ISNUMBER(G85),ISNUMBER(G86)), G85/G86, "")</f>
        <v>0.14588541983910266</v>
      </c>
      <c r="H84" s="21"/>
      <c r="I84" s="22" t="str">
        <f>IF(AND(ISNUMBER(I85),ISNUMBER(I86)), I85/I86, "")</f>
        <v/>
      </c>
      <c r="J84" s="21"/>
      <c r="K84" s="22" t="str">
        <f>IF(AND(ISNUMBER(K85),ISNUMBER(K86)), K85/K86, "")</f>
        <v/>
      </c>
      <c r="L84" s="21"/>
      <c r="M84" s="22" t="str">
        <f>IF(AND(ISNUMBER(M85),ISNUMBER(M86)), M85/M86, "")</f>
        <v/>
      </c>
      <c r="N84" s="23">
        <f>IF(AND(B4="Quarter 1",NOT(ISBLANK(F84)),NOT(ISBLANK(F84))),G84-F84,IF(AND(B4="Quarter 2",NOT(ISBLANK(H84)),NOT(ISBLANK(H84))),I84-H84,IF(AND(B4="Quarter 3",NOT(ISBLANK(J84)),NOT(ISBLANK(J84))),K84-J84,IF(AND(B4="Quarter 4",NOT(ISBLANK(L84)),NOT(ISBLANK(L84))),M84-L84,""))))</f>
        <v>-0.85411458016089736</v>
      </c>
      <c r="O84" s="15"/>
      <c r="P84" s="15"/>
      <c r="Q84" s="15"/>
      <c r="R84" s="15"/>
      <c r="S84" s="15"/>
    </row>
    <row r="85" spans="1:19" x14ac:dyDescent="0.3">
      <c r="A85" s="18" t="s">
        <v>176</v>
      </c>
      <c r="B85" s="19" t="s">
        <v>177</v>
      </c>
      <c r="C85" s="13"/>
      <c r="D85" s="13"/>
      <c r="E85" s="13"/>
      <c r="F85" s="13"/>
      <c r="G85" s="30">
        <v>21799906</v>
      </c>
      <c r="H85" s="13"/>
      <c r="I85" s="30"/>
      <c r="J85" s="13"/>
      <c r="K85" s="30"/>
      <c r="L85" s="13"/>
      <c r="M85" s="30"/>
      <c r="N85" s="13"/>
      <c r="O85" s="13"/>
      <c r="P85" s="13"/>
      <c r="Q85" s="15"/>
      <c r="R85" s="15"/>
      <c r="S85" s="15"/>
    </row>
    <row r="86" spans="1:19" x14ac:dyDescent="0.3">
      <c r="A86" s="18" t="s">
        <v>178</v>
      </c>
      <c r="B86" s="19" t="s">
        <v>179</v>
      </c>
      <c r="C86" s="13"/>
      <c r="D86" s="13"/>
      <c r="E86" s="13"/>
      <c r="F86" s="13"/>
      <c r="G86" s="30">
        <v>149431698</v>
      </c>
      <c r="H86" s="13"/>
      <c r="I86" s="30"/>
      <c r="J86" s="13"/>
      <c r="K86" s="30"/>
      <c r="L86" s="13"/>
      <c r="M86" s="30"/>
      <c r="N86" s="13"/>
      <c r="O86" s="13"/>
      <c r="P86" s="13"/>
      <c r="Q86" s="15"/>
      <c r="R86" s="15"/>
      <c r="S86" s="15"/>
    </row>
    <row r="87" spans="1:19" x14ac:dyDescent="0.3">
      <c r="A87" s="10" t="s">
        <v>180</v>
      </c>
      <c r="B87" s="11" t="s">
        <v>181</v>
      </c>
      <c r="C87" s="21">
        <v>1</v>
      </c>
      <c r="D87" s="13"/>
      <c r="E87" s="21">
        <v>1</v>
      </c>
      <c r="F87" s="21">
        <v>1</v>
      </c>
      <c r="G87" s="22">
        <f>IF(AND(ISNUMBER(G88),ISNUMBER(G89)), G88/G89, "")</f>
        <v>0.32277683569293669</v>
      </c>
      <c r="H87" s="21"/>
      <c r="I87" s="22" t="str">
        <f>IF(AND(ISNUMBER(I88),ISNUMBER(I89)), I88/I89, "")</f>
        <v/>
      </c>
      <c r="J87" s="21"/>
      <c r="K87" s="22" t="str">
        <f>IF(AND(ISNUMBER(K88),ISNUMBER(K89)), K88/K89, "")</f>
        <v/>
      </c>
      <c r="L87" s="21"/>
      <c r="M87" s="22" t="str">
        <f>IF(AND(ISNUMBER(M88),ISNUMBER(M89)), M88/M89, "")</f>
        <v/>
      </c>
      <c r="N87" s="23">
        <f>IF(AND(B4="Quarter 1",NOT(ISBLANK(F87)),NOT(ISBLANK(F87))),G87-F87,IF(AND(B4="Quarter 2",NOT(ISBLANK(H87)),NOT(ISBLANK(H87))),I87-H87,IF(AND(B4="Quarter 3",NOT(ISBLANK(J87)),NOT(ISBLANK(J87))),K87-J87,IF(AND(B4="Quarter 4",NOT(ISBLANK(L87)),NOT(ISBLANK(L87))),M87-L87,""))))</f>
        <v>-0.67722316430706331</v>
      </c>
      <c r="O87" s="15"/>
      <c r="P87" s="15"/>
      <c r="Q87" s="15"/>
      <c r="R87" s="15"/>
      <c r="S87" s="15"/>
    </row>
    <row r="88" spans="1:19" x14ac:dyDescent="0.3">
      <c r="A88" s="18" t="s">
        <v>182</v>
      </c>
      <c r="B88" s="19" t="s">
        <v>183</v>
      </c>
      <c r="C88" s="13"/>
      <c r="D88" s="13"/>
      <c r="E88" s="13"/>
      <c r="F88" s="13"/>
      <c r="G88" s="30">
        <v>149017874.90000001</v>
      </c>
      <c r="H88" s="13"/>
      <c r="I88" s="30"/>
      <c r="J88" s="13"/>
      <c r="K88" s="30"/>
      <c r="L88" s="13"/>
      <c r="M88" s="30"/>
      <c r="N88" s="13"/>
      <c r="O88" s="13"/>
      <c r="P88" s="13"/>
      <c r="Q88" s="15"/>
      <c r="R88" s="15"/>
      <c r="S88" s="15"/>
    </row>
    <row r="89" spans="1:19" x14ac:dyDescent="0.3">
      <c r="A89" s="18" t="s">
        <v>184</v>
      </c>
      <c r="B89" s="19" t="s">
        <v>185</v>
      </c>
      <c r="C89" s="13"/>
      <c r="D89" s="13"/>
      <c r="E89" s="13"/>
      <c r="F89" s="13"/>
      <c r="G89" s="30">
        <v>461674626</v>
      </c>
      <c r="H89" s="13"/>
      <c r="I89" s="30"/>
      <c r="J89" s="13"/>
      <c r="K89" s="30"/>
      <c r="L89" s="13"/>
      <c r="M89" s="30"/>
      <c r="N89" s="13"/>
      <c r="O89" s="13"/>
      <c r="P89" s="13"/>
      <c r="Q89" s="15"/>
      <c r="R89" s="15"/>
      <c r="S89" s="15"/>
    </row>
    <row r="90" spans="1:19" x14ac:dyDescent="0.3">
      <c r="A90" s="10" t="s">
        <v>186</v>
      </c>
      <c r="B90" s="11" t="s">
        <v>187</v>
      </c>
      <c r="C90" s="21">
        <v>1</v>
      </c>
      <c r="D90" s="13"/>
      <c r="E90" s="21">
        <v>1</v>
      </c>
      <c r="F90" s="21">
        <v>1</v>
      </c>
      <c r="G90" s="22" t="str">
        <f>IF(AND(ISNUMBER(G91),ISNUMBER(G92)), G91/G92, "")</f>
        <v/>
      </c>
      <c r="H90" s="21"/>
      <c r="I90" s="22" t="str">
        <f>IF(AND(ISNUMBER(I91),ISNUMBER(I92)), I91/I92, "")</f>
        <v/>
      </c>
      <c r="J90" s="21"/>
      <c r="K90" s="22" t="str">
        <f>IF(AND(ISNUMBER(K91),ISNUMBER(K92)), K91/K92, "")</f>
        <v/>
      </c>
      <c r="L90" s="21"/>
      <c r="M90" s="22" t="str">
        <f>IF(AND(ISNUMBER(M91),ISNUMBER(M92)), M91/M92, "")</f>
        <v/>
      </c>
      <c r="N90" s="23" t="e">
        <f>IF(AND(B4="Quarter 1",NOT(ISBLANK(F90)),NOT(ISBLANK(F90))),G90-F90,IF(AND(B4="Quarter 2",NOT(ISBLANK(H90)),NOT(ISBLANK(H90))),I90-H90,IF(AND(B4="Quarter 3",NOT(ISBLANK(J90)),NOT(ISBLANK(J90))),K90-J90,IF(AND(B4="Quarter 4",NOT(ISBLANK(L90)),NOT(ISBLANK(L90))),M90-L90,""))))</f>
        <v>#VALUE!</v>
      </c>
      <c r="O90" s="15"/>
      <c r="P90" s="15"/>
      <c r="Q90" s="15"/>
      <c r="R90" s="15"/>
      <c r="S90" s="15"/>
    </row>
    <row r="91" spans="1:19" x14ac:dyDescent="0.3">
      <c r="A91" s="18" t="s">
        <v>188</v>
      </c>
      <c r="B91" s="19" t="s">
        <v>189</v>
      </c>
      <c r="C91" s="13"/>
      <c r="D91" s="13"/>
      <c r="E91" s="13"/>
      <c r="F91" s="13"/>
      <c r="G91" s="30" t="s">
        <v>918</v>
      </c>
      <c r="H91" s="13"/>
      <c r="I91" s="30"/>
      <c r="J91" s="13"/>
      <c r="K91" s="30"/>
      <c r="L91" s="13"/>
      <c r="M91" s="30"/>
      <c r="N91" s="13"/>
      <c r="O91" s="13"/>
      <c r="P91" s="13"/>
      <c r="Q91" s="15"/>
      <c r="R91" s="15"/>
      <c r="S91" s="15"/>
    </row>
    <row r="92" spans="1:19" x14ac:dyDescent="0.3">
      <c r="A92" s="18" t="s">
        <v>190</v>
      </c>
      <c r="B92" s="19" t="s">
        <v>191</v>
      </c>
      <c r="C92" s="13"/>
      <c r="D92" s="13"/>
      <c r="E92" s="13"/>
      <c r="F92" s="13"/>
      <c r="G92" s="42" t="s">
        <v>919</v>
      </c>
      <c r="H92" s="13"/>
      <c r="I92" s="30"/>
      <c r="J92" s="13"/>
      <c r="K92" s="30"/>
      <c r="L92" s="13"/>
      <c r="M92" s="30"/>
      <c r="N92" s="13"/>
      <c r="O92" s="13"/>
      <c r="P92" s="13"/>
      <c r="Q92" s="15"/>
      <c r="R92" s="15"/>
      <c r="S92" s="15"/>
    </row>
    <row r="93" spans="1:19" ht="27.6" x14ac:dyDescent="0.3">
      <c r="A93" s="10" t="s">
        <v>192</v>
      </c>
      <c r="B93" s="11" t="s">
        <v>193</v>
      </c>
      <c r="C93" s="21">
        <v>0.1</v>
      </c>
      <c r="D93" s="13"/>
      <c r="E93" s="21">
        <v>0.1</v>
      </c>
      <c r="F93" s="21">
        <v>0.1</v>
      </c>
      <c r="G93" s="22" t="str">
        <f>IF(AND(ISNUMBER(#REF!),ISNUMBER(G94),ISNUMBER(G96)), (#REF!+G94)/G96, "")</f>
        <v/>
      </c>
      <c r="H93" s="21"/>
      <c r="I93" s="22" t="str">
        <f>IF(AND(ISNUMBER(I94),ISNUMBER(I95),ISNUMBER(I96)), (I94+I95)/I96, "")</f>
        <v/>
      </c>
      <c r="J93" s="21"/>
      <c r="K93" s="22" t="str">
        <f>IF(AND(ISNUMBER(K94),ISNUMBER(K95),ISNUMBER(K96)), (K94+K95)/K96, "")</f>
        <v/>
      </c>
      <c r="L93" s="21"/>
      <c r="M93" s="22" t="str">
        <f>IF(AND(ISNUMBER(M94),ISNUMBER(M95),ISNUMBER(M96)), (M94+M95)/M96, "")</f>
        <v/>
      </c>
      <c r="N93" s="23" t="e">
        <f>IF(AND(B4="Quarter 1",NOT(ISBLANK(F93)),NOT(ISBLANK(F93))),G93-F93,IF(AND(B4="Quarter 2",NOT(ISBLANK(H93)),NOT(ISBLANK(H93))),I93-H93,IF(AND(B4="Quarter 3",NOT(ISBLANK(J93)),NOT(ISBLANK(J93))),K93-J93,IF(AND(B4="Quarter 4",NOT(ISBLANK(L93)),NOT(ISBLANK(L93))),M93-L93,""))))</f>
        <v>#VALUE!</v>
      </c>
      <c r="O93" s="15"/>
      <c r="P93" s="15"/>
      <c r="Q93" s="15"/>
      <c r="R93" s="15"/>
      <c r="S93" s="15"/>
    </row>
    <row r="94" spans="1:19" x14ac:dyDescent="0.3">
      <c r="A94" s="18" t="s">
        <v>194</v>
      </c>
      <c r="B94" s="19" t="s">
        <v>195</v>
      </c>
      <c r="C94" s="13"/>
      <c r="D94" s="13"/>
      <c r="E94" s="13"/>
      <c r="F94" s="13"/>
      <c r="G94" s="30">
        <v>77946160</v>
      </c>
      <c r="H94" s="13"/>
      <c r="I94" s="30"/>
      <c r="J94" s="13"/>
      <c r="K94" s="30"/>
      <c r="L94" s="13"/>
      <c r="M94" s="30"/>
      <c r="N94" s="13"/>
      <c r="O94" s="13"/>
      <c r="P94" s="13"/>
      <c r="Q94" s="15"/>
      <c r="R94" s="15"/>
      <c r="S94" s="15"/>
    </row>
    <row r="95" spans="1:19" x14ac:dyDescent="0.3">
      <c r="A95" s="18" t="s">
        <v>196</v>
      </c>
      <c r="B95" s="19" t="s">
        <v>197</v>
      </c>
      <c r="C95" s="13"/>
      <c r="D95" s="13"/>
      <c r="E95" s="13"/>
      <c r="F95" s="13"/>
      <c r="G95" s="41">
        <v>55328009</v>
      </c>
      <c r="H95" s="13"/>
      <c r="I95" s="30"/>
      <c r="J95" s="13"/>
      <c r="K95" s="30"/>
      <c r="L95" s="13"/>
      <c r="M95" s="30"/>
      <c r="N95" s="13"/>
      <c r="O95" s="13"/>
      <c r="P95" s="13"/>
      <c r="Q95" s="15"/>
      <c r="R95" s="15"/>
      <c r="S95" s="15"/>
    </row>
    <row r="96" spans="1:19" x14ac:dyDescent="0.3">
      <c r="A96" s="18" t="s">
        <v>198</v>
      </c>
      <c r="B96" s="19" t="s">
        <v>199</v>
      </c>
      <c r="C96" s="13"/>
      <c r="D96" s="13"/>
      <c r="E96" s="13"/>
      <c r="F96" s="13"/>
      <c r="G96" s="30">
        <v>142000000</v>
      </c>
      <c r="H96" s="13"/>
      <c r="I96" s="30"/>
      <c r="J96" s="13"/>
      <c r="K96" s="30"/>
      <c r="L96" s="13"/>
      <c r="M96" s="30"/>
      <c r="N96" s="13"/>
      <c r="O96" s="13"/>
      <c r="P96" s="13"/>
      <c r="Q96" s="15"/>
      <c r="R96" s="15"/>
      <c r="S96" s="15"/>
    </row>
    <row r="97" spans="1:19" x14ac:dyDescent="0.3">
      <c r="A97" s="10" t="s">
        <v>200</v>
      </c>
      <c r="B97" s="11" t="s">
        <v>201</v>
      </c>
      <c r="C97" s="24">
        <v>6.1</v>
      </c>
      <c r="D97" s="13"/>
      <c r="E97" s="24">
        <v>6.1</v>
      </c>
      <c r="F97" s="24">
        <v>6.1</v>
      </c>
      <c r="G97" s="25">
        <f>IF(AND(ISNUMBER(G98),ISNUMBER(G99),ISNUMBER(G100),ISNUMBER(G101),ISNUMBER(G102)), (G98-G99-G100+G101)/G102, "")</f>
        <v>3.8230295500000002</v>
      </c>
      <c r="H97" s="24"/>
      <c r="I97" s="25" t="str">
        <f>IF(AND(ISNUMBER(I98),ISNUMBER(I99),ISNUMBER(I100),ISNUMBER(I101),ISNUMBER(I102)), (I98-I99-I100+I101)/I102, "")</f>
        <v/>
      </c>
      <c r="J97" s="24"/>
      <c r="K97" s="25" t="str">
        <f>IF(AND(ISNUMBER(K98),ISNUMBER(K99),ISNUMBER(K100),ISNUMBER(K101),ISNUMBER(K102)), (K98-K99-K100+K101)/K102, "")</f>
        <v/>
      </c>
      <c r="L97" s="24"/>
      <c r="M97" s="25" t="str">
        <f>IF(AND(ISNUMBER(M98),ISNUMBER(M99),ISNUMBER(M100),ISNUMBER(M101),ISNUMBER(M102)), (M98-M99-M100+M101)/M102, "")</f>
        <v/>
      </c>
      <c r="N97" s="26">
        <f>IF(AND(B4="Quarter 1",NOT(ISBLANK(F97)),NOT(ISBLANK(F97))),G97-F97,IF(AND(B4="Quarter 2",NOT(ISBLANK(H97)),NOT(ISBLANK(H97))),I97-H97,IF(AND(B4="Quarter 3",NOT(ISBLANK(J97)),NOT(ISBLANK(J97))),K97-J97,IF(AND(B4="Quarter 4",NOT(ISBLANK(L97)),NOT(ISBLANK(L97))),M97-L97,""))))</f>
        <v>-2.2769704499999994</v>
      </c>
      <c r="O97" s="15"/>
      <c r="P97" s="15"/>
      <c r="Q97" s="15"/>
      <c r="R97" s="15"/>
      <c r="S97" s="15"/>
    </row>
    <row r="98" spans="1:19" x14ac:dyDescent="0.3">
      <c r="A98" s="18" t="s">
        <v>202</v>
      </c>
      <c r="B98" s="19" t="s">
        <v>203</v>
      </c>
      <c r="C98" s="13"/>
      <c r="D98" s="13"/>
      <c r="E98" s="13"/>
      <c r="F98" s="13"/>
      <c r="G98" s="30">
        <v>359462684</v>
      </c>
      <c r="H98" s="13"/>
      <c r="I98" s="30"/>
      <c r="J98" s="13"/>
      <c r="K98" s="30"/>
      <c r="L98" s="13"/>
      <c r="M98" s="30"/>
      <c r="N98" s="13"/>
      <c r="O98" s="13"/>
      <c r="P98" s="13"/>
      <c r="Q98" s="15"/>
      <c r="R98" s="15"/>
      <c r="S98" s="15"/>
    </row>
    <row r="99" spans="1:19" x14ac:dyDescent="0.3">
      <c r="A99" s="18" t="s">
        <v>204</v>
      </c>
      <c r="B99" s="19" t="s">
        <v>205</v>
      </c>
      <c r="C99" s="13"/>
      <c r="D99" s="13"/>
      <c r="E99" s="13"/>
      <c r="F99" s="13"/>
      <c r="G99" s="30">
        <v>3025</v>
      </c>
      <c r="H99" s="13"/>
      <c r="I99" s="30"/>
      <c r="J99" s="13"/>
      <c r="K99" s="30"/>
      <c r="L99" s="13"/>
      <c r="M99" s="30"/>
      <c r="N99" s="13"/>
      <c r="O99" s="13"/>
      <c r="P99" s="13"/>
      <c r="Q99" s="15"/>
      <c r="R99" s="15"/>
      <c r="S99" s="15"/>
    </row>
    <row r="100" spans="1:19" x14ac:dyDescent="0.3">
      <c r="A100" s="18" t="s">
        <v>206</v>
      </c>
      <c r="B100" s="19" t="s">
        <v>207</v>
      </c>
      <c r="C100" s="13"/>
      <c r="D100" s="13"/>
      <c r="E100" s="13"/>
      <c r="F100" s="13"/>
      <c r="G100" s="30">
        <v>0</v>
      </c>
      <c r="H100" s="13"/>
      <c r="I100" s="30"/>
      <c r="J100" s="13"/>
      <c r="K100" s="30"/>
      <c r="L100" s="13"/>
      <c r="M100" s="30"/>
      <c r="N100" s="13"/>
      <c r="O100" s="13"/>
      <c r="P100" s="13"/>
      <c r="Q100" s="15"/>
      <c r="R100" s="15"/>
      <c r="S100" s="15"/>
    </row>
    <row r="101" spans="1:19" x14ac:dyDescent="0.3">
      <c r="A101" s="18" t="s">
        <v>208</v>
      </c>
      <c r="B101" s="19" t="s">
        <v>209</v>
      </c>
      <c r="C101" s="13"/>
      <c r="D101" s="13"/>
      <c r="E101" s="13"/>
      <c r="F101" s="13"/>
      <c r="G101" s="30">
        <v>22843296</v>
      </c>
      <c r="H101" s="13"/>
      <c r="I101" s="30"/>
      <c r="J101" s="13"/>
      <c r="K101" s="30"/>
      <c r="L101" s="13"/>
      <c r="M101" s="30"/>
      <c r="N101" s="13"/>
      <c r="O101" s="13"/>
      <c r="P101" s="13"/>
      <c r="Q101" s="15"/>
      <c r="R101" s="15"/>
      <c r="S101" s="15"/>
    </row>
    <row r="102" spans="1:19" ht="27.6" x14ac:dyDescent="0.3">
      <c r="A102" s="18" t="s">
        <v>210</v>
      </c>
      <c r="B102" s="19" t="s">
        <v>211</v>
      </c>
      <c r="C102" s="13"/>
      <c r="D102" s="13"/>
      <c r="E102" s="13"/>
      <c r="F102" s="13"/>
      <c r="G102" s="30">
        <v>100000000</v>
      </c>
      <c r="H102" s="13"/>
      <c r="I102" s="30"/>
      <c r="J102" s="13"/>
      <c r="K102" s="30"/>
      <c r="L102" s="13"/>
      <c r="M102" s="30"/>
      <c r="N102" s="13"/>
      <c r="O102" s="13"/>
      <c r="P102" s="13"/>
      <c r="Q102" s="15"/>
      <c r="R102" s="15"/>
      <c r="S102" s="15"/>
    </row>
    <row r="103" spans="1:19" x14ac:dyDescent="0.3">
      <c r="A103" s="10" t="s">
        <v>212</v>
      </c>
      <c r="B103" s="11" t="s">
        <v>213</v>
      </c>
      <c r="C103" s="21">
        <v>6.0999999999999999E-2</v>
      </c>
      <c r="D103" s="13"/>
      <c r="E103" s="21">
        <v>6.0999999999999999E-2</v>
      </c>
      <c r="F103" s="21">
        <v>6.0999999999999999E-2</v>
      </c>
      <c r="G103" s="22">
        <f>IF(AND(ISNUMBER(G104),ISNUMBER(G105)), G104/G105, "")</f>
        <v>20.954784150312758</v>
      </c>
      <c r="H103" s="21"/>
      <c r="I103" s="22" t="str">
        <f>IF(AND(ISNUMBER(I104),ISNUMBER(I105)), I104/I105, "")</f>
        <v/>
      </c>
      <c r="J103" s="21"/>
      <c r="K103" s="22" t="str">
        <f>IF(AND(ISNUMBER(K104),ISNUMBER(K105)), K104/K105, "")</f>
        <v/>
      </c>
      <c r="L103" s="21"/>
      <c r="M103" s="22" t="str">
        <f>IF(AND(ISNUMBER(M104),ISNUMBER(M105)), M104/M105, "")</f>
        <v/>
      </c>
      <c r="N103" s="23">
        <f>IF(AND(B4="Quarter 1",NOT(ISBLANK(F103)),NOT(ISBLANK(F103))),G103-F103,IF(AND(B4="Quarter 2",NOT(ISBLANK(H103)),NOT(ISBLANK(H103))),I103-H103,IF(AND(B4="Quarter 3",NOT(ISBLANK(J103)),NOT(ISBLANK(J103))),K103-J103,IF(AND(B4="Quarter 4",NOT(ISBLANK(L103)),NOT(ISBLANK(L103))),M103-L103,""))))</f>
        <v>20.893784150312758</v>
      </c>
      <c r="O103" s="15"/>
      <c r="P103" s="15"/>
      <c r="Q103" s="15"/>
      <c r="R103" s="15"/>
      <c r="S103" s="15"/>
    </row>
    <row r="104" spans="1:19" x14ac:dyDescent="0.3">
      <c r="A104" s="18" t="s">
        <v>214</v>
      </c>
      <c r="B104" s="19" t="s">
        <v>215</v>
      </c>
      <c r="C104" s="13"/>
      <c r="D104" s="13"/>
      <c r="E104" s="13"/>
      <c r="F104" s="13"/>
      <c r="G104" s="30">
        <v>359462684</v>
      </c>
      <c r="H104" s="13"/>
      <c r="I104" s="30"/>
      <c r="J104" s="13"/>
      <c r="K104" s="30"/>
      <c r="L104" s="13"/>
      <c r="M104" s="30"/>
      <c r="N104" s="13"/>
      <c r="O104" s="13"/>
      <c r="P104" s="13"/>
      <c r="Q104" s="15"/>
      <c r="R104" s="15"/>
      <c r="S104" s="15"/>
    </row>
    <row r="105" spans="1:19" x14ac:dyDescent="0.3">
      <c r="A105" s="18" t="s">
        <v>216</v>
      </c>
      <c r="B105" s="19" t="s">
        <v>217</v>
      </c>
      <c r="C105" s="13"/>
      <c r="D105" s="13"/>
      <c r="E105" s="13"/>
      <c r="F105" s="13"/>
      <c r="G105" s="30">
        <v>17154206</v>
      </c>
      <c r="H105" s="13"/>
      <c r="I105" s="30"/>
      <c r="J105" s="13"/>
      <c r="K105" s="30"/>
      <c r="L105" s="13"/>
      <c r="M105" s="30"/>
      <c r="N105" s="13"/>
      <c r="O105" s="13"/>
      <c r="P105" s="13"/>
      <c r="Q105" s="15"/>
      <c r="R105" s="15"/>
      <c r="S105" s="15"/>
    </row>
    <row r="106" spans="1:19" x14ac:dyDescent="0.3">
      <c r="A106" s="10" t="s">
        <v>218</v>
      </c>
      <c r="B106" s="11" t="s">
        <v>219</v>
      </c>
      <c r="C106" s="24">
        <v>6.1</v>
      </c>
      <c r="D106" s="13"/>
      <c r="E106" s="24">
        <v>6.1</v>
      </c>
      <c r="F106" s="24">
        <v>6.1</v>
      </c>
      <c r="G106" s="25">
        <f>IF(AND(ISNUMBER(G107),ISNUMBER(G108)), G107/G108, "")</f>
        <v>4.7420607716156233</v>
      </c>
      <c r="H106" s="24"/>
      <c r="I106" s="25" t="str">
        <f>IF(AND(ISNUMBER(I107),ISNUMBER(I108)), I107/I108, "")</f>
        <v/>
      </c>
      <c r="J106" s="24"/>
      <c r="K106" s="25" t="str">
        <f>IF(AND(ISNUMBER(K107),ISNUMBER(K108)), K107/K108, "")</f>
        <v/>
      </c>
      <c r="L106" s="24"/>
      <c r="M106" s="25" t="str">
        <f>IF(AND(ISNUMBER(M107),ISNUMBER(M108)), M107/M108, "")</f>
        <v/>
      </c>
      <c r="N106" s="26">
        <f>IF(AND(B4="Quarter 1",NOT(ISBLANK(F106)),NOT(ISBLANK(F106))),G106-F106,IF(AND(B4="Quarter 2",NOT(ISBLANK(H106)),NOT(ISBLANK(H106))),I106-H106,IF(AND(B4="Quarter 3",NOT(ISBLANK(J106)),NOT(ISBLANK(J106))),K106-J106,IF(AND(B4="Quarter 4",NOT(ISBLANK(L106)),NOT(ISBLANK(L106))),M106-L106,""))))</f>
        <v>-1.3579392283843763</v>
      </c>
      <c r="O106" s="15"/>
      <c r="P106" s="15"/>
      <c r="Q106" s="15"/>
      <c r="R106" s="15"/>
      <c r="S106" s="15"/>
    </row>
    <row r="107" spans="1:19" x14ac:dyDescent="0.3">
      <c r="A107" s="18" t="s">
        <v>220</v>
      </c>
      <c r="B107" s="19" t="s">
        <v>217</v>
      </c>
      <c r="C107" s="13"/>
      <c r="D107" s="13"/>
      <c r="E107" s="13"/>
      <c r="F107" s="13"/>
      <c r="G107" s="30">
        <v>359462684</v>
      </c>
      <c r="H107" s="13"/>
      <c r="I107" s="30"/>
      <c r="J107" s="13"/>
      <c r="K107" s="30"/>
      <c r="L107" s="13"/>
      <c r="M107" s="30"/>
      <c r="N107" s="13"/>
      <c r="O107" s="13"/>
      <c r="P107" s="13"/>
      <c r="Q107" s="15"/>
      <c r="R107" s="15"/>
      <c r="S107" s="15"/>
    </row>
    <row r="108" spans="1:19" x14ac:dyDescent="0.3">
      <c r="A108" s="18" t="s">
        <v>221</v>
      </c>
      <c r="B108" s="19" t="s">
        <v>222</v>
      </c>
      <c r="C108" s="13"/>
      <c r="D108" s="13"/>
      <c r="E108" s="13"/>
      <c r="F108" s="13"/>
      <c r="G108" s="30">
        <v>75803053</v>
      </c>
      <c r="H108" s="13"/>
      <c r="I108" s="30"/>
      <c r="J108" s="13"/>
      <c r="K108" s="30"/>
      <c r="L108" s="13"/>
      <c r="M108" s="30"/>
      <c r="N108" s="13"/>
      <c r="O108" s="13"/>
      <c r="P108" s="13"/>
      <c r="Q108" s="15"/>
      <c r="R108" s="15"/>
      <c r="S108" s="15"/>
    </row>
    <row r="109" spans="1:19" x14ac:dyDescent="0.3">
      <c r="A109" s="10" t="s">
        <v>223</v>
      </c>
      <c r="B109" s="11" t="s">
        <v>224</v>
      </c>
      <c r="C109" s="24">
        <v>30</v>
      </c>
      <c r="D109" s="13"/>
      <c r="E109" s="24">
        <v>30</v>
      </c>
      <c r="F109" s="24">
        <v>30</v>
      </c>
      <c r="G109" s="25">
        <f>IF(AND(ISNUMBER(G110),ISNUMBER(G111),ISNUMBER(G112)), G110/G111*G112, "")</f>
        <v>0</v>
      </c>
      <c r="H109" s="24"/>
      <c r="I109" s="25" t="str">
        <f>IF(AND(ISNUMBER(I110),ISNUMBER(I111),ISNUMBER(I112)), I110/I111*I112, "")</f>
        <v/>
      </c>
      <c r="J109" s="24"/>
      <c r="K109" s="25" t="str">
        <f>IF(AND(ISNUMBER(K110),ISNUMBER(K111),ISNUMBER(K112)), K110/K111*K112, "")</f>
        <v/>
      </c>
      <c r="L109" s="24"/>
      <c r="M109" s="25" t="str">
        <f>IF(AND(ISNUMBER(M110),ISNUMBER(M111),ISNUMBER(M112)), M110/M111*M112, "")</f>
        <v/>
      </c>
      <c r="N109" s="26">
        <f>IF(AND(B4="Quarter 1",NOT(ISBLANK(F109)),NOT(ISBLANK(F109))),G109-F109,IF(AND(B4="Quarter 2",NOT(ISBLANK(H109)),NOT(ISBLANK(H109))),I109-H109,IF(AND(B4="Quarter 3",NOT(ISBLANK(J109)),NOT(ISBLANK(J109))),K109-J109,IF(AND(B4="Quarter 4",NOT(ISBLANK(L109)),NOT(ISBLANK(L109))),M109-L109,""))))</f>
        <v>-30</v>
      </c>
      <c r="O109" s="15"/>
      <c r="P109" s="15"/>
      <c r="Q109" s="15"/>
      <c r="R109" s="15"/>
      <c r="S109" s="15"/>
    </row>
    <row r="110" spans="1:19" x14ac:dyDescent="0.3">
      <c r="A110" s="18" t="s">
        <v>225</v>
      </c>
      <c r="B110" s="19" t="s">
        <v>226</v>
      </c>
      <c r="C110" s="13"/>
      <c r="D110" s="13"/>
      <c r="E110" s="13"/>
      <c r="F110" s="13"/>
      <c r="G110" s="30">
        <v>0</v>
      </c>
      <c r="H110" s="13"/>
      <c r="I110" s="30"/>
      <c r="J110" s="13"/>
      <c r="K110" s="30"/>
      <c r="L110" s="13"/>
      <c r="M110" s="30"/>
      <c r="N110" s="13"/>
      <c r="O110" s="13"/>
      <c r="P110" s="13"/>
      <c r="Q110" s="15"/>
      <c r="R110" s="15"/>
      <c r="S110" s="15"/>
    </row>
    <row r="111" spans="1:19" x14ac:dyDescent="0.3">
      <c r="A111" s="18" t="s">
        <v>227</v>
      </c>
      <c r="B111" s="19" t="s">
        <v>228</v>
      </c>
      <c r="C111" s="13"/>
      <c r="D111" s="13"/>
      <c r="E111" s="13"/>
      <c r="F111" s="13"/>
      <c r="G111" s="30">
        <v>57550609</v>
      </c>
      <c r="H111" s="13"/>
      <c r="I111" s="30"/>
      <c r="J111" s="13"/>
      <c r="K111" s="30"/>
      <c r="L111" s="13"/>
      <c r="M111" s="30"/>
      <c r="N111" s="13"/>
      <c r="O111" s="13"/>
      <c r="P111" s="13"/>
      <c r="Q111" s="15"/>
      <c r="R111" s="15"/>
      <c r="S111" s="15"/>
    </row>
    <row r="112" spans="1:19" x14ac:dyDescent="0.3">
      <c r="A112" s="18" t="s">
        <v>229</v>
      </c>
      <c r="B112" s="19" t="s">
        <v>230</v>
      </c>
      <c r="C112" s="13"/>
      <c r="D112" s="13"/>
      <c r="E112" s="13"/>
      <c r="F112" s="13"/>
      <c r="G112" s="20">
        <v>90</v>
      </c>
      <c r="H112" s="13"/>
      <c r="I112" s="20"/>
      <c r="J112" s="13"/>
      <c r="K112" s="20"/>
      <c r="L112" s="13"/>
      <c r="M112" s="20"/>
      <c r="N112" s="13"/>
      <c r="O112" s="13"/>
      <c r="P112" s="13"/>
      <c r="Q112" s="15"/>
      <c r="R112" s="15"/>
      <c r="S112" s="15"/>
    </row>
    <row r="113" spans="1:19" ht="27.6" x14ac:dyDescent="0.3">
      <c r="A113" s="10" t="s">
        <v>231</v>
      </c>
      <c r="B113" s="11" t="s">
        <v>232</v>
      </c>
      <c r="C113" s="21">
        <v>1</v>
      </c>
      <c r="D113" s="13"/>
      <c r="E113" s="21">
        <v>1</v>
      </c>
      <c r="F113" s="21">
        <v>1</v>
      </c>
      <c r="G113" s="22" t="str">
        <f>IF(AND(ISNUMBER(G114),ISNUMBER(G115),ISNUMBER(G116)), (G114+G115)/G116, "")</f>
        <v/>
      </c>
      <c r="H113" s="21"/>
      <c r="I113" s="22" t="str">
        <f>IF(AND(ISNUMBER(I114),ISNUMBER(I115),ISNUMBER(I116)), (I114+I115)/I116, "")</f>
        <v/>
      </c>
      <c r="J113" s="21"/>
      <c r="K113" s="22" t="str">
        <f>IF(AND(ISNUMBER(K114),ISNUMBER(K115),ISNUMBER(K116)), (K114+K115)/K116, "")</f>
        <v/>
      </c>
      <c r="L113" s="21"/>
      <c r="M113" s="22" t="str">
        <f>IF(AND(ISNUMBER(M114),ISNUMBER(M115),ISNUMBER(M116)), (M114+M115)/M116, "")</f>
        <v/>
      </c>
      <c r="N113" s="23" t="e">
        <f>IF(AND(B4="Quarter 1",NOT(ISBLANK(F113)),NOT(ISBLANK(F113))),G113-F113,IF(AND(B4="Quarter 2",NOT(ISBLANK(H113)),NOT(ISBLANK(H113))),I113-H113,IF(AND(B4="Quarter 3",NOT(ISBLANK(J113)),NOT(ISBLANK(J113))),K113-J113,IF(AND(B4="Quarter 4",NOT(ISBLANK(L113)),NOT(ISBLANK(L113))),M113-L113,""))))</f>
        <v>#VALUE!</v>
      </c>
      <c r="O113" s="15"/>
      <c r="P113" s="15"/>
      <c r="Q113" s="15"/>
      <c r="R113" s="15"/>
      <c r="S113" s="15"/>
    </row>
    <row r="114" spans="1:19" x14ac:dyDescent="0.3">
      <c r="A114" s="18" t="s">
        <v>233</v>
      </c>
      <c r="B114" s="19" t="s">
        <v>234</v>
      </c>
      <c r="C114" s="13"/>
      <c r="D114" s="13"/>
      <c r="E114" s="13"/>
      <c r="F114" s="13"/>
      <c r="G114" s="42" t="s">
        <v>920</v>
      </c>
      <c r="H114" s="13"/>
      <c r="I114" s="30"/>
      <c r="J114" s="13"/>
      <c r="K114" s="30"/>
      <c r="L114" s="13"/>
      <c r="M114" s="30"/>
      <c r="N114" s="13"/>
      <c r="O114" s="13"/>
      <c r="P114" s="13"/>
      <c r="Q114" s="15"/>
      <c r="R114" s="15"/>
      <c r="S114" s="15"/>
    </row>
    <row r="115" spans="1:19" x14ac:dyDescent="0.3">
      <c r="A115" s="18" t="s">
        <v>235</v>
      </c>
      <c r="B115" s="19" t="s">
        <v>236</v>
      </c>
      <c r="C115" s="13"/>
      <c r="D115" s="13"/>
      <c r="E115" s="13"/>
      <c r="F115" s="13"/>
      <c r="G115" s="30">
        <v>23000000</v>
      </c>
      <c r="H115" s="13"/>
      <c r="I115" s="30"/>
      <c r="J115" s="13"/>
      <c r="K115" s="30"/>
      <c r="L115" s="13"/>
      <c r="M115" s="30"/>
      <c r="N115" s="13"/>
      <c r="O115" s="13"/>
      <c r="P115" s="13"/>
      <c r="Q115" s="15"/>
      <c r="R115" s="15"/>
      <c r="S115" s="15"/>
    </row>
    <row r="116" spans="1:19" x14ac:dyDescent="0.3">
      <c r="A116" s="18" t="s">
        <v>237</v>
      </c>
      <c r="B116" s="19" t="s">
        <v>238</v>
      </c>
      <c r="C116" s="13"/>
      <c r="D116" s="13"/>
      <c r="E116" s="13"/>
      <c r="F116" s="13"/>
      <c r="G116" s="30">
        <v>21799906</v>
      </c>
      <c r="H116" s="13"/>
      <c r="I116" s="30"/>
      <c r="J116" s="13"/>
      <c r="K116" s="30"/>
      <c r="L116" s="13"/>
      <c r="M116" s="30"/>
      <c r="N116" s="13"/>
      <c r="O116" s="13"/>
      <c r="P116" s="13"/>
      <c r="Q116" s="15"/>
      <c r="R116" s="15"/>
      <c r="S116" s="15"/>
    </row>
    <row r="117" spans="1:19" x14ac:dyDescent="0.3">
      <c r="A117" s="10" t="s">
        <v>239</v>
      </c>
      <c r="B117" s="11" t="s">
        <v>240</v>
      </c>
      <c r="C117" s="21">
        <v>1</v>
      </c>
      <c r="D117" s="13"/>
      <c r="E117" s="21">
        <v>1</v>
      </c>
      <c r="F117" s="21">
        <v>1</v>
      </c>
      <c r="G117" s="22">
        <f>IF(AND(ISNUMBER(G118),ISNUMBER(G119)), G118/G119, "")</f>
        <v>1</v>
      </c>
      <c r="H117" s="21"/>
      <c r="I117" s="22" t="str">
        <f>IF(AND(ISNUMBER(I118),ISNUMBER(I119)), I118/I119, "")</f>
        <v/>
      </c>
      <c r="J117" s="21"/>
      <c r="K117" s="22" t="str">
        <f>IF(AND(ISNUMBER(K118),ISNUMBER(K119)), K118/K119, "")</f>
        <v/>
      </c>
      <c r="L117" s="21"/>
      <c r="M117" s="22" t="str">
        <f>IF(AND(ISNUMBER(M118),ISNUMBER(M119)), M118/M119, "")</f>
        <v/>
      </c>
      <c r="N117" s="23">
        <f>IF(AND(B4="Quarter 1",NOT(ISBLANK(F117)),NOT(ISBLANK(F117))),G117-F117,IF(AND(B4="Quarter 2",NOT(ISBLANK(H117)),NOT(ISBLANK(H117))),I117-H117,IF(AND(B4="Quarter 3",NOT(ISBLANK(J117)),NOT(ISBLANK(J117))),K117-J117,IF(AND(B4="Quarter 4",NOT(ISBLANK(L117)),NOT(ISBLANK(L117))),M117-L117,""))))</f>
        <v>0</v>
      </c>
      <c r="O117" s="15"/>
      <c r="P117" s="15"/>
      <c r="Q117" s="15"/>
      <c r="R117" s="15"/>
      <c r="S117" s="15"/>
    </row>
    <row r="118" spans="1:19" x14ac:dyDescent="0.3">
      <c r="A118" s="18" t="s">
        <v>241</v>
      </c>
      <c r="B118" s="19" t="s">
        <v>242</v>
      </c>
      <c r="C118" s="13"/>
      <c r="D118" s="13"/>
      <c r="E118" s="13"/>
      <c r="F118" s="13"/>
      <c r="G118" s="20">
        <v>3</v>
      </c>
      <c r="H118" s="13"/>
      <c r="I118" s="20"/>
      <c r="J118" s="13"/>
      <c r="K118" s="20"/>
      <c r="L118" s="13"/>
      <c r="M118" s="20"/>
      <c r="N118" s="13"/>
      <c r="O118" s="13"/>
      <c r="P118" s="13"/>
      <c r="Q118" s="15"/>
      <c r="R118" s="15"/>
      <c r="S118" s="15"/>
    </row>
    <row r="119" spans="1:19" x14ac:dyDescent="0.3">
      <c r="A119" s="18" t="s">
        <v>243</v>
      </c>
      <c r="B119" s="19" t="s">
        <v>244</v>
      </c>
      <c r="C119" s="13"/>
      <c r="D119" s="13"/>
      <c r="E119" s="13"/>
      <c r="F119" s="13"/>
      <c r="G119" s="20">
        <v>3</v>
      </c>
      <c r="H119" s="13"/>
      <c r="I119" s="20"/>
      <c r="J119" s="13"/>
      <c r="K119" s="20"/>
      <c r="L119" s="13"/>
      <c r="M119" s="20"/>
      <c r="N119" s="13"/>
      <c r="O119" s="13"/>
      <c r="P119" s="13"/>
      <c r="Q119" s="15"/>
      <c r="R119" s="15"/>
      <c r="S119" s="15"/>
    </row>
    <row r="120" spans="1:19" x14ac:dyDescent="0.3">
      <c r="A120" s="10" t="s">
        <v>245</v>
      </c>
      <c r="B120" s="11" t="s">
        <v>246</v>
      </c>
      <c r="C120" s="21">
        <v>0</v>
      </c>
      <c r="D120" s="13"/>
      <c r="E120" s="21">
        <v>0</v>
      </c>
      <c r="F120" s="21">
        <v>0</v>
      </c>
      <c r="G120" s="22">
        <f>IF(AND(ISNUMBER(G121),ISNUMBER(G122)), G121/G122, "")</f>
        <v>0</v>
      </c>
      <c r="H120" s="21"/>
      <c r="I120" s="22" t="str">
        <f>IF(AND(ISNUMBER(I121),ISNUMBER(I122)), I121/I122, "")</f>
        <v/>
      </c>
      <c r="J120" s="21"/>
      <c r="K120" s="22" t="str">
        <f>IF(AND(ISNUMBER(K121),ISNUMBER(K122)), K121/K122, "")</f>
        <v/>
      </c>
      <c r="L120" s="21"/>
      <c r="M120" s="22" t="str">
        <f>IF(AND(ISNUMBER(M121),ISNUMBER(M122)), M121/M122, "")</f>
        <v/>
      </c>
      <c r="N120" s="23">
        <f>IF(AND(B4="Quarter 1",NOT(ISBLANK(F120)),NOT(ISBLANK(F120))),G120-F120,IF(AND(B4="Quarter 2",NOT(ISBLANK(H120)),NOT(ISBLANK(H120))),I120-H120,IF(AND(B4="Quarter 3",NOT(ISBLANK(J120)),NOT(ISBLANK(J120))),K120-J120,IF(AND(B4="Quarter 4",NOT(ISBLANK(L120)),NOT(ISBLANK(L120))),M120-L120,""))))</f>
        <v>0</v>
      </c>
      <c r="O120" s="15"/>
      <c r="P120" s="15"/>
      <c r="Q120" s="15"/>
      <c r="R120" s="15"/>
      <c r="S120" s="15"/>
    </row>
    <row r="121" spans="1:19" x14ac:dyDescent="0.3">
      <c r="A121" s="18" t="s">
        <v>247</v>
      </c>
      <c r="B121" s="19" t="s">
        <v>248</v>
      </c>
      <c r="C121" s="13"/>
      <c r="D121" s="13"/>
      <c r="E121" s="13"/>
      <c r="F121" s="13"/>
      <c r="G121" s="20">
        <v>0</v>
      </c>
      <c r="H121" s="13"/>
      <c r="I121" s="20"/>
      <c r="J121" s="13"/>
      <c r="K121" s="20"/>
      <c r="L121" s="13"/>
      <c r="M121" s="20"/>
      <c r="N121" s="13"/>
      <c r="O121" s="13"/>
      <c r="P121" s="13"/>
      <c r="Q121" s="15"/>
      <c r="R121" s="15"/>
      <c r="S121" s="15"/>
    </row>
    <row r="122" spans="1:19" x14ac:dyDescent="0.3">
      <c r="A122" s="18" t="s">
        <v>249</v>
      </c>
      <c r="B122" s="19" t="s">
        <v>250</v>
      </c>
      <c r="C122" s="13"/>
      <c r="D122" s="13"/>
      <c r="E122" s="13"/>
      <c r="F122" s="13"/>
      <c r="G122" s="20">
        <v>13</v>
      </c>
      <c r="H122" s="13"/>
      <c r="I122" s="20"/>
      <c r="J122" s="13"/>
      <c r="K122" s="20"/>
      <c r="L122" s="13"/>
      <c r="M122" s="20"/>
      <c r="N122" s="13"/>
      <c r="O122" s="13"/>
      <c r="P122" s="13"/>
      <c r="Q122" s="15"/>
      <c r="R122" s="15"/>
      <c r="S122" s="15"/>
    </row>
    <row r="123" spans="1:19" x14ac:dyDescent="0.3">
      <c r="A123" s="10" t="s">
        <v>251</v>
      </c>
      <c r="B123" s="11" t="s">
        <v>252</v>
      </c>
      <c r="C123" s="24">
        <v>30</v>
      </c>
      <c r="D123" s="13"/>
      <c r="E123" s="24">
        <v>30</v>
      </c>
      <c r="F123" s="24">
        <v>30</v>
      </c>
      <c r="G123" s="25">
        <f>IF(AND(ISNUMBER(G124),ISNUMBER(G125),ISNUMBER(G126),ISNUMBER(G127)), ((G124-G125)/G126)*G127, "")</f>
        <v>317.78980841331196</v>
      </c>
      <c r="H123" s="24"/>
      <c r="I123" s="25" t="str">
        <f>IF(AND(ISNUMBER(I124),ISNUMBER(I125),ISNUMBER(I126),ISNUMBER(I127)), ((I124-I125)/I126)*I127, "")</f>
        <v/>
      </c>
      <c r="J123" s="24"/>
      <c r="K123" s="25" t="str">
        <f>IF(AND(ISNUMBER(K124),ISNUMBER(K125),ISNUMBER(K126),ISNUMBER(K127)), ((K124-K125)/K126)*K127, "")</f>
        <v/>
      </c>
      <c r="L123" s="24"/>
      <c r="M123" s="25" t="str">
        <f>IF(AND(ISNUMBER(M124),ISNUMBER(M125),ISNUMBER(M126),ISNUMBER(M127)), ((M124-M125)/M126)*M127, "")</f>
        <v/>
      </c>
      <c r="N123" s="26">
        <f>IF(AND(B4="Quarter 1",NOT(ISBLANK(F123)),NOT(ISBLANK(F123))),G123-F123,IF(AND(B4="Quarter 2",NOT(ISBLANK(H123)),NOT(ISBLANK(H123))),I123-H123,IF(AND(B4="Quarter 3",NOT(ISBLANK(J123)),NOT(ISBLANK(J123))),K123-J123,IF(AND(B4="Quarter 4",NOT(ISBLANK(L123)),NOT(ISBLANK(L123))),M123-L123,""))))</f>
        <v>287.78980841331196</v>
      </c>
      <c r="O123" s="15"/>
      <c r="P123" s="15"/>
      <c r="Q123" s="15"/>
      <c r="R123" s="15"/>
      <c r="S123" s="15"/>
    </row>
    <row r="124" spans="1:19" x14ac:dyDescent="0.3">
      <c r="A124" s="18" t="s">
        <v>253</v>
      </c>
      <c r="B124" s="19" t="s">
        <v>254</v>
      </c>
      <c r="C124" s="13"/>
      <c r="D124" s="13"/>
      <c r="E124" s="13"/>
      <c r="F124" s="13"/>
      <c r="G124" s="30">
        <v>203059109</v>
      </c>
      <c r="H124" s="13"/>
      <c r="I124" s="30"/>
      <c r="J124" s="13"/>
      <c r="K124" s="30"/>
      <c r="L124" s="13"/>
      <c r="M124" s="30"/>
      <c r="N124" s="13"/>
      <c r="O124" s="13"/>
      <c r="P124" s="13"/>
      <c r="Q124" s="15"/>
      <c r="R124" s="15"/>
      <c r="S124" s="15"/>
    </row>
    <row r="125" spans="1:19" x14ac:dyDescent="0.3">
      <c r="A125" s="18" t="s">
        <v>255</v>
      </c>
      <c r="B125" s="19" t="s">
        <v>256</v>
      </c>
      <c r="C125" s="13"/>
      <c r="D125" s="13"/>
      <c r="E125" s="13"/>
      <c r="F125" s="13"/>
      <c r="G125" s="30">
        <v>7696027</v>
      </c>
      <c r="H125" s="13"/>
      <c r="I125" s="30"/>
      <c r="J125" s="13"/>
      <c r="K125" s="30"/>
      <c r="L125" s="13"/>
      <c r="M125" s="30"/>
      <c r="N125" s="13"/>
      <c r="O125" s="13"/>
      <c r="P125" s="13"/>
      <c r="Q125" s="15"/>
      <c r="R125" s="15"/>
      <c r="S125" s="15"/>
    </row>
    <row r="126" spans="1:19" x14ac:dyDescent="0.3">
      <c r="A126" s="18" t="s">
        <v>257</v>
      </c>
      <c r="B126" s="19" t="s">
        <v>258</v>
      </c>
      <c r="C126" s="13"/>
      <c r="D126" s="13"/>
      <c r="E126" s="13"/>
      <c r="F126" s="13"/>
      <c r="G126" s="30">
        <v>55328009</v>
      </c>
      <c r="H126" s="13"/>
      <c r="I126" s="30"/>
      <c r="J126" s="13"/>
      <c r="K126" s="30"/>
      <c r="L126" s="13"/>
      <c r="M126" s="30"/>
      <c r="N126" s="13"/>
      <c r="O126" s="13"/>
      <c r="P126" s="13"/>
      <c r="Q126" s="15"/>
      <c r="R126" s="15"/>
      <c r="S126" s="15"/>
    </row>
    <row r="127" spans="1:19" x14ac:dyDescent="0.3">
      <c r="A127" s="18" t="s">
        <v>259</v>
      </c>
      <c r="B127" s="19" t="s">
        <v>260</v>
      </c>
      <c r="C127" s="13"/>
      <c r="D127" s="13"/>
      <c r="E127" s="13"/>
      <c r="F127" s="13"/>
      <c r="G127" s="20">
        <v>90</v>
      </c>
      <c r="H127" s="13"/>
      <c r="I127" s="20"/>
      <c r="J127" s="13"/>
      <c r="K127" s="20"/>
      <c r="L127" s="13"/>
      <c r="M127" s="20"/>
      <c r="N127" s="13"/>
      <c r="O127" s="13"/>
      <c r="P127" s="13"/>
      <c r="Q127" s="15"/>
      <c r="R127" s="15"/>
      <c r="S127" s="15"/>
    </row>
    <row r="128" spans="1:19" x14ac:dyDescent="0.3">
      <c r="A128" s="10" t="s">
        <v>261</v>
      </c>
      <c r="B128" s="11" t="s">
        <v>262</v>
      </c>
      <c r="C128" s="21">
        <v>1</v>
      </c>
      <c r="D128" s="13"/>
      <c r="E128" s="21">
        <v>1</v>
      </c>
      <c r="F128" s="21">
        <v>1</v>
      </c>
      <c r="G128" s="22">
        <f>IF(AND(ISNUMBER(G129),ISNUMBER(G130),ISNUMBER(G131),ISNUMBER(G132)), (G129+G130-G131-G132)/G130, "")</f>
        <v>4.3474785257499509</v>
      </c>
      <c r="H128" s="21"/>
      <c r="I128" s="22" t="str">
        <f>IF(AND(ISNUMBER(I129),ISNUMBER(I130),ISNUMBER(I131),ISNUMBER(I132)), (I129+I130-I131-I132)/I130, "")</f>
        <v/>
      </c>
      <c r="J128" s="21"/>
      <c r="K128" s="22" t="str">
        <f>IF(AND(ISNUMBER(K129),ISNUMBER(K130),ISNUMBER(K131),ISNUMBER(K132)), (K129+K130-K131-K132)/K130, "")</f>
        <v/>
      </c>
      <c r="L128" s="21"/>
      <c r="M128" s="22" t="str">
        <f>IF(AND(ISNUMBER(M129),ISNUMBER(M130),ISNUMBER(M131),ISNUMBER(M132)), (M129+M130-M131-M132)/M130, "")</f>
        <v/>
      </c>
      <c r="N128" s="23">
        <f>IF(AND(B4="Quarter 1",NOT(ISBLANK(F128)),NOT(ISBLANK(F128))),G128-F128,IF(AND(B4="Quarter 2",NOT(ISBLANK(H128)),NOT(ISBLANK(H128))),I128-H128,IF(AND(B4="Quarter 3",NOT(ISBLANK(J128)),NOT(ISBLANK(J128))),K128-J128,IF(AND(B4="Quarter 4",NOT(ISBLANK(L128)),NOT(ISBLANK(L128))),M128-L128,""))))</f>
        <v>3.3474785257499509</v>
      </c>
      <c r="O128" s="15"/>
      <c r="P128" s="15"/>
      <c r="Q128" s="15"/>
      <c r="R128" s="15"/>
      <c r="S128" s="15"/>
    </row>
    <row r="129" spans="1:19" x14ac:dyDescent="0.3">
      <c r="A129" s="18" t="s">
        <v>263</v>
      </c>
      <c r="B129" s="19" t="s">
        <v>264</v>
      </c>
      <c r="C129" s="13"/>
      <c r="D129" s="13"/>
      <c r="E129" s="13"/>
      <c r="F129" s="13"/>
      <c r="G129" s="30">
        <v>203059109</v>
      </c>
      <c r="H129" s="13"/>
      <c r="I129" s="30"/>
      <c r="J129" s="13"/>
      <c r="K129" s="30"/>
      <c r="L129" s="13"/>
      <c r="M129" s="30"/>
      <c r="N129" s="13"/>
      <c r="O129" s="13"/>
      <c r="P129" s="13"/>
      <c r="Q129" s="15"/>
      <c r="R129" s="15"/>
      <c r="S129" s="15"/>
    </row>
    <row r="130" spans="1:19" x14ac:dyDescent="0.3">
      <c r="A130" s="18" t="s">
        <v>265</v>
      </c>
      <c r="B130" s="19" t="s">
        <v>258</v>
      </c>
      <c r="C130" s="13"/>
      <c r="D130" s="13"/>
      <c r="E130" s="13"/>
      <c r="F130" s="13"/>
      <c r="G130" s="30">
        <v>55328009</v>
      </c>
      <c r="H130" s="13"/>
      <c r="I130" s="30"/>
      <c r="J130" s="13"/>
      <c r="K130" s="30"/>
      <c r="L130" s="13"/>
      <c r="M130" s="30"/>
      <c r="N130" s="13"/>
      <c r="O130" s="13"/>
      <c r="P130" s="13"/>
      <c r="Q130" s="15"/>
      <c r="R130" s="15"/>
      <c r="S130" s="15"/>
    </row>
    <row r="131" spans="1:19" x14ac:dyDescent="0.3">
      <c r="A131" s="18" t="s">
        <v>266</v>
      </c>
      <c r="B131" s="19" t="s">
        <v>267</v>
      </c>
      <c r="C131" s="13"/>
      <c r="D131" s="13"/>
      <c r="E131" s="13"/>
      <c r="F131" s="13"/>
      <c r="G131" s="30">
        <v>10153760</v>
      </c>
      <c r="H131" s="13"/>
      <c r="I131" s="30"/>
      <c r="J131" s="13"/>
      <c r="K131" s="30"/>
      <c r="L131" s="13"/>
      <c r="M131" s="30"/>
      <c r="N131" s="13"/>
      <c r="O131" s="13"/>
      <c r="P131" s="13"/>
      <c r="Q131" s="15"/>
      <c r="R131" s="15"/>
      <c r="S131" s="15"/>
    </row>
    <row r="132" spans="1:19" x14ac:dyDescent="0.3">
      <c r="A132" s="18" t="s">
        <v>268</v>
      </c>
      <c r="B132" s="19" t="s">
        <v>269</v>
      </c>
      <c r="C132" s="13"/>
      <c r="D132" s="13"/>
      <c r="E132" s="13"/>
      <c r="F132" s="13"/>
      <c r="G132" s="30">
        <v>7696027</v>
      </c>
      <c r="H132" s="13"/>
      <c r="I132" s="30"/>
      <c r="J132" s="13"/>
      <c r="K132" s="30"/>
      <c r="L132" s="13"/>
      <c r="M132" s="30"/>
      <c r="N132" s="13"/>
      <c r="O132" s="13"/>
      <c r="P132" s="13"/>
      <c r="Q132" s="15"/>
      <c r="R132" s="15"/>
      <c r="S132" s="15"/>
    </row>
    <row r="133" spans="1:19" ht="57.6" x14ac:dyDescent="0.3">
      <c r="A133" s="8" t="s">
        <v>12</v>
      </c>
      <c r="B133" s="8" t="s">
        <v>13</v>
      </c>
      <c r="C133" s="8" t="s">
        <v>14</v>
      </c>
      <c r="D133" s="8" t="s">
        <v>15</v>
      </c>
      <c r="E133" s="8" t="s">
        <v>16</v>
      </c>
      <c r="F133" s="8" t="s">
        <v>17</v>
      </c>
      <c r="G133" s="8" t="s">
        <v>18</v>
      </c>
      <c r="H133" s="8" t="s">
        <v>19</v>
      </c>
      <c r="I133" s="8" t="s">
        <v>20</v>
      </c>
      <c r="J133" s="8" t="s">
        <v>21</v>
      </c>
      <c r="K133" s="8" t="s">
        <v>22</v>
      </c>
      <c r="L133" s="8" t="s">
        <v>23</v>
      </c>
      <c r="M133" s="8" t="s">
        <v>24</v>
      </c>
      <c r="N133" s="8" t="s">
        <v>25</v>
      </c>
      <c r="O133" s="8" t="s">
        <v>26</v>
      </c>
      <c r="P133" s="8" t="s">
        <v>27</v>
      </c>
      <c r="Q133" s="8" t="s">
        <v>28</v>
      </c>
      <c r="R133" s="8" t="s">
        <v>29</v>
      </c>
      <c r="S133" s="8" t="s">
        <v>30</v>
      </c>
    </row>
    <row r="134" spans="1:19" x14ac:dyDescent="0.3">
      <c r="A134" s="9" t="s">
        <v>270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3">
      <c r="A135" s="10" t="s">
        <v>271</v>
      </c>
      <c r="B135" s="11" t="s">
        <v>272</v>
      </c>
      <c r="C135" s="31">
        <v>6</v>
      </c>
      <c r="D135" s="13"/>
      <c r="E135" s="13"/>
      <c r="F135" s="13"/>
      <c r="G135" s="20">
        <v>5</v>
      </c>
      <c r="H135" s="13"/>
      <c r="I135" s="20"/>
      <c r="J135" s="13"/>
      <c r="K135" s="20"/>
      <c r="L135" s="13"/>
      <c r="M135" s="20"/>
      <c r="N135" s="13"/>
      <c r="O135" s="13"/>
      <c r="P135" s="13"/>
      <c r="Q135" s="15"/>
      <c r="R135" s="15"/>
      <c r="S135" s="15"/>
    </row>
    <row r="136" spans="1:19" x14ac:dyDescent="0.3">
      <c r="A136" s="10" t="s">
        <v>273</v>
      </c>
      <c r="B136" s="11" t="s">
        <v>274</v>
      </c>
      <c r="C136" s="31">
        <v>12</v>
      </c>
      <c r="D136" s="13"/>
      <c r="E136" s="13"/>
      <c r="F136" s="13"/>
      <c r="G136" s="20">
        <v>3</v>
      </c>
      <c r="H136" s="13"/>
      <c r="I136" s="20"/>
      <c r="J136" s="13"/>
      <c r="K136" s="20"/>
      <c r="L136" s="13"/>
      <c r="M136" s="20"/>
      <c r="N136" s="13"/>
      <c r="O136" s="13"/>
      <c r="P136" s="13"/>
      <c r="Q136" s="15"/>
      <c r="R136" s="15"/>
      <c r="S136" s="15"/>
    </row>
    <row r="137" spans="1:19" x14ac:dyDescent="0.3">
      <c r="A137" s="10" t="s">
        <v>275</v>
      </c>
      <c r="B137" s="11" t="s">
        <v>276</v>
      </c>
      <c r="C137" s="31">
        <v>20</v>
      </c>
      <c r="D137" s="13"/>
      <c r="E137" s="13"/>
      <c r="F137" s="13"/>
      <c r="G137" s="20">
        <v>5</v>
      </c>
      <c r="H137" s="13"/>
      <c r="I137" s="20"/>
      <c r="J137" s="13"/>
      <c r="K137" s="20"/>
      <c r="L137" s="13"/>
      <c r="M137" s="20"/>
      <c r="N137" s="13"/>
      <c r="O137" s="13"/>
      <c r="P137" s="13"/>
      <c r="Q137" s="15"/>
      <c r="R137" s="15"/>
      <c r="S137" s="15"/>
    </row>
    <row r="138" spans="1:19" x14ac:dyDescent="0.3">
      <c r="A138" s="10" t="s">
        <v>277</v>
      </c>
      <c r="B138" s="11" t="s">
        <v>278</v>
      </c>
      <c r="C138" s="31">
        <v>4</v>
      </c>
      <c r="D138" s="13"/>
      <c r="E138" s="13"/>
      <c r="F138" s="13"/>
      <c r="G138" s="20">
        <v>1</v>
      </c>
      <c r="H138" s="13"/>
      <c r="I138" s="20"/>
      <c r="J138" s="13"/>
      <c r="K138" s="20"/>
      <c r="L138" s="13"/>
      <c r="M138" s="20"/>
      <c r="N138" s="13"/>
      <c r="O138" s="13"/>
      <c r="P138" s="13"/>
      <c r="Q138" s="15"/>
      <c r="R138" s="15"/>
      <c r="S138" s="15"/>
    </row>
    <row r="139" spans="1:19" ht="27.6" x14ac:dyDescent="0.3">
      <c r="A139" s="10" t="s">
        <v>279</v>
      </c>
      <c r="B139" s="11" t="s">
        <v>280</v>
      </c>
      <c r="C139" s="31">
        <v>12</v>
      </c>
      <c r="D139" s="13"/>
      <c r="E139" s="13"/>
      <c r="F139" s="13"/>
      <c r="G139" s="20">
        <v>3</v>
      </c>
      <c r="H139" s="13"/>
      <c r="I139" s="20"/>
      <c r="J139" s="13"/>
      <c r="K139" s="20"/>
      <c r="L139" s="13"/>
      <c r="M139" s="20"/>
      <c r="N139" s="13"/>
      <c r="O139" s="13"/>
      <c r="P139" s="13"/>
      <c r="Q139" s="15"/>
      <c r="R139" s="15"/>
      <c r="S139" s="15"/>
    </row>
    <row r="140" spans="1:19" x14ac:dyDescent="0.3">
      <c r="A140" s="10" t="s">
        <v>281</v>
      </c>
      <c r="B140" s="11" t="s">
        <v>282</v>
      </c>
      <c r="C140" s="31">
        <v>12</v>
      </c>
      <c r="D140" s="13"/>
      <c r="E140" s="13"/>
      <c r="F140" s="13"/>
      <c r="G140" s="20">
        <v>3</v>
      </c>
      <c r="H140" s="13"/>
      <c r="I140" s="20"/>
      <c r="J140" s="13"/>
      <c r="K140" s="20"/>
      <c r="L140" s="13"/>
      <c r="M140" s="20"/>
      <c r="N140" s="13"/>
      <c r="O140" s="13"/>
      <c r="P140" s="13"/>
      <c r="Q140" s="15"/>
      <c r="R140" s="15"/>
      <c r="S140" s="15"/>
    </row>
    <row r="141" spans="1:19" x14ac:dyDescent="0.3">
      <c r="A141" s="10" t="s">
        <v>283</v>
      </c>
      <c r="B141" s="11" t="s">
        <v>284</v>
      </c>
      <c r="C141" s="31">
        <v>32</v>
      </c>
      <c r="D141" s="13"/>
      <c r="E141" s="13"/>
      <c r="F141" s="13"/>
      <c r="G141" s="20">
        <v>5</v>
      </c>
      <c r="H141" s="13"/>
      <c r="I141" s="20"/>
      <c r="J141" s="13"/>
      <c r="K141" s="20"/>
      <c r="L141" s="13"/>
      <c r="M141" s="20"/>
      <c r="N141" s="13"/>
      <c r="O141" s="13"/>
      <c r="P141" s="13"/>
      <c r="Q141" s="15"/>
      <c r="R141" s="15"/>
      <c r="S141" s="15"/>
    </row>
    <row r="142" spans="1:19" x14ac:dyDescent="0.3">
      <c r="A142" s="10" t="s">
        <v>285</v>
      </c>
      <c r="B142" s="11" t="s">
        <v>286</v>
      </c>
      <c r="C142" s="31">
        <v>247</v>
      </c>
      <c r="D142" s="13"/>
      <c r="E142" s="13"/>
      <c r="F142" s="13"/>
      <c r="G142" s="20">
        <v>10</v>
      </c>
      <c r="H142" s="13"/>
      <c r="I142" s="20"/>
      <c r="J142" s="13"/>
      <c r="K142" s="20"/>
      <c r="L142" s="13"/>
      <c r="M142" s="20"/>
      <c r="N142" s="13"/>
      <c r="O142" s="13"/>
      <c r="P142" s="13"/>
      <c r="Q142" s="15"/>
      <c r="R142" s="15"/>
      <c r="S142" s="15"/>
    </row>
    <row r="143" spans="1:19" x14ac:dyDescent="0.3">
      <c r="A143" s="10" t="s">
        <v>287</v>
      </c>
      <c r="B143" s="11" t="s">
        <v>288</v>
      </c>
      <c r="C143" s="31">
        <v>0</v>
      </c>
      <c r="D143" s="13"/>
      <c r="E143" s="13"/>
      <c r="F143" s="13"/>
      <c r="G143" s="20">
        <v>0</v>
      </c>
      <c r="H143" s="13"/>
      <c r="I143" s="20"/>
      <c r="J143" s="13"/>
      <c r="K143" s="20"/>
      <c r="L143" s="13"/>
      <c r="M143" s="20"/>
      <c r="N143" s="13"/>
      <c r="O143" s="13"/>
      <c r="P143" s="13"/>
      <c r="Q143" s="15"/>
      <c r="R143" s="15"/>
      <c r="S143" s="15"/>
    </row>
    <row r="144" spans="1:19" x14ac:dyDescent="0.3">
      <c r="A144" s="10" t="s">
        <v>289</v>
      </c>
      <c r="B144" s="11" t="s">
        <v>290</v>
      </c>
      <c r="C144" s="31">
        <v>0</v>
      </c>
      <c r="D144" s="13"/>
      <c r="E144" s="13"/>
      <c r="F144" s="13"/>
      <c r="G144" s="20">
        <v>0</v>
      </c>
      <c r="H144" s="13"/>
      <c r="I144" s="20"/>
      <c r="J144" s="13"/>
      <c r="K144" s="20"/>
      <c r="L144" s="13"/>
      <c r="M144" s="20"/>
      <c r="N144" s="13"/>
      <c r="O144" s="13"/>
      <c r="P144" s="13"/>
      <c r="Q144" s="15"/>
      <c r="R144" s="15"/>
      <c r="S144" s="15"/>
    </row>
    <row r="145" spans="1:19" x14ac:dyDescent="0.3">
      <c r="A145" s="10" t="s">
        <v>291</v>
      </c>
      <c r="B145" s="11" t="s">
        <v>292</v>
      </c>
      <c r="C145" s="31">
        <v>0</v>
      </c>
      <c r="D145" s="13"/>
      <c r="E145" s="13"/>
      <c r="F145" s="13"/>
      <c r="G145" s="20">
        <v>0</v>
      </c>
      <c r="H145" s="13"/>
      <c r="I145" s="20"/>
      <c r="J145" s="13"/>
      <c r="K145" s="20"/>
      <c r="L145" s="13"/>
      <c r="M145" s="20"/>
      <c r="N145" s="13"/>
      <c r="O145" s="13"/>
      <c r="P145" s="13"/>
      <c r="Q145" s="15"/>
      <c r="R145" s="15"/>
      <c r="S145" s="15"/>
    </row>
    <row r="146" spans="1:19" x14ac:dyDescent="0.3">
      <c r="A146" s="10" t="s">
        <v>293</v>
      </c>
      <c r="B146" s="11" t="s">
        <v>294</v>
      </c>
      <c r="C146" s="31">
        <v>0</v>
      </c>
      <c r="D146" s="13"/>
      <c r="E146" s="13"/>
      <c r="F146" s="13"/>
      <c r="G146" s="20">
        <v>0</v>
      </c>
      <c r="H146" s="13"/>
      <c r="I146" s="20"/>
      <c r="J146" s="13"/>
      <c r="K146" s="20"/>
      <c r="L146" s="13"/>
      <c r="M146" s="20"/>
      <c r="N146" s="13"/>
      <c r="O146" s="13"/>
      <c r="P146" s="13"/>
      <c r="Q146" s="15"/>
      <c r="R146" s="15"/>
      <c r="S146" s="15"/>
    </row>
    <row r="147" spans="1:19" x14ac:dyDescent="0.3">
      <c r="A147" s="10" t="s">
        <v>295</v>
      </c>
      <c r="B147" s="11" t="s">
        <v>296</v>
      </c>
      <c r="C147" s="31">
        <v>0</v>
      </c>
      <c r="D147" s="13"/>
      <c r="E147" s="13"/>
      <c r="F147" s="13"/>
      <c r="G147" s="20">
        <v>0</v>
      </c>
      <c r="H147" s="13"/>
      <c r="I147" s="20"/>
      <c r="J147" s="13"/>
      <c r="K147" s="20"/>
      <c r="L147" s="13"/>
      <c r="M147" s="20"/>
      <c r="N147" s="13"/>
      <c r="O147" s="13"/>
      <c r="P147" s="13"/>
      <c r="Q147" s="15"/>
      <c r="R147" s="15"/>
      <c r="S147" s="15"/>
    </row>
    <row r="148" spans="1:19" x14ac:dyDescent="0.3">
      <c r="A148" s="10" t="s">
        <v>297</v>
      </c>
      <c r="B148" s="11" t="s">
        <v>298</v>
      </c>
      <c r="C148" s="31">
        <v>43</v>
      </c>
      <c r="D148" s="13"/>
      <c r="E148" s="13"/>
      <c r="F148" s="13"/>
      <c r="G148" s="20">
        <v>52</v>
      </c>
      <c r="H148" s="13"/>
      <c r="I148" s="20"/>
      <c r="J148" s="13"/>
      <c r="K148" s="20"/>
      <c r="L148" s="13"/>
      <c r="M148" s="20"/>
      <c r="N148" s="13"/>
      <c r="O148" s="13"/>
      <c r="P148" s="13"/>
      <c r="Q148" s="15"/>
      <c r="R148" s="15"/>
      <c r="S148" s="15"/>
    </row>
    <row r="149" spans="1:19" x14ac:dyDescent="0.3">
      <c r="A149" s="10" t="s">
        <v>299</v>
      </c>
      <c r="B149" s="11" t="s">
        <v>300</v>
      </c>
      <c r="C149" s="31">
        <v>11</v>
      </c>
      <c r="D149" s="13"/>
      <c r="E149" s="13"/>
      <c r="F149" s="13"/>
      <c r="G149" s="20">
        <v>11</v>
      </c>
      <c r="H149" s="13"/>
      <c r="I149" s="20"/>
      <c r="J149" s="13"/>
      <c r="K149" s="20"/>
      <c r="L149" s="13"/>
      <c r="M149" s="20"/>
      <c r="N149" s="13"/>
      <c r="O149" s="13"/>
      <c r="P149" s="13"/>
      <c r="Q149" s="15"/>
      <c r="R149" s="15"/>
      <c r="S149" s="15"/>
    </row>
    <row r="150" spans="1:19" x14ac:dyDescent="0.3">
      <c r="A150" s="10" t="s">
        <v>301</v>
      </c>
      <c r="B150" s="11" t="s">
        <v>302</v>
      </c>
      <c r="C150" s="31">
        <v>0</v>
      </c>
      <c r="D150" s="13"/>
      <c r="E150" s="13"/>
      <c r="F150" s="13"/>
      <c r="G150" s="20">
        <v>0</v>
      </c>
      <c r="H150" s="13"/>
      <c r="I150" s="20"/>
      <c r="J150" s="13"/>
      <c r="K150" s="20"/>
      <c r="L150" s="13"/>
      <c r="M150" s="20"/>
      <c r="N150" s="13"/>
      <c r="O150" s="13"/>
      <c r="P150" s="13"/>
      <c r="Q150" s="15"/>
      <c r="R150" s="15"/>
      <c r="S150" s="15"/>
    </row>
    <row r="151" spans="1:19" ht="27.6" x14ac:dyDescent="0.3">
      <c r="A151" s="10" t="s">
        <v>303</v>
      </c>
      <c r="B151" s="11" t="s">
        <v>304</v>
      </c>
      <c r="C151" s="31">
        <v>0</v>
      </c>
      <c r="D151" s="13"/>
      <c r="E151" s="13"/>
      <c r="F151" s="13"/>
      <c r="G151" s="20">
        <v>0</v>
      </c>
      <c r="H151" s="13"/>
      <c r="I151" s="20"/>
      <c r="J151" s="13"/>
      <c r="K151" s="20"/>
      <c r="L151" s="13"/>
      <c r="M151" s="20"/>
      <c r="N151" s="13"/>
      <c r="O151" s="13"/>
      <c r="P151" s="13"/>
      <c r="Q151" s="15"/>
      <c r="R151" s="15"/>
      <c r="S151" s="15"/>
    </row>
    <row r="152" spans="1:19" x14ac:dyDescent="0.3">
      <c r="A152" s="10" t="s">
        <v>305</v>
      </c>
      <c r="B152" s="11" t="s">
        <v>306</v>
      </c>
      <c r="C152" s="31">
        <v>1</v>
      </c>
      <c r="D152" s="13"/>
      <c r="E152" s="13"/>
      <c r="F152" s="13"/>
      <c r="G152" s="20">
        <v>1</v>
      </c>
      <c r="H152" s="13"/>
      <c r="I152" s="20"/>
      <c r="J152" s="13"/>
      <c r="K152" s="20"/>
      <c r="L152" s="13"/>
      <c r="M152" s="20"/>
      <c r="N152" s="13"/>
      <c r="O152" s="13"/>
      <c r="P152" s="13"/>
      <c r="Q152" s="15"/>
      <c r="R152" s="15"/>
      <c r="S152" s="15"/>
    </row>
    <row r="153" spans="1:19" x14ac:dyDescent="0.3">
      <c r="A153" s="10" t="s">
        <v>307</v>
      </c>
      <c r="B153" s="11" t="s">
        <v>308</v>
      </c>
      <c r="C153" s="31">
        <v>3</v>
      </c>
      <c r="D153" s="13"/>
      <c r="E153" s="13"/>
      <c r="F153" s="13"/>
      <c r="G153" s="20">
        <v>3</v>
      </c>
      <c r="H153" s="13"/>
      <c r="I153" s="20"/>
      <c r="J153" s="13"/>
      <c r="K153" s="20"/>
      <c r="L153" s="13"/>
      <c r="M153" s="20"/>
      <c r="N153" s="13"/>
      <c r="O153" s="13"/>
      <c r="P153" s="13"/>
      <c r="Q153" s="15"/>
      <c r="R153" s="15"/>
      <c r="S153" s="15"/>
    </row>
    <row r="154" spans="1:19" x14ac:dyDescent="0.3">
      <c r="A154" s="10" t="s">
        <v>309</v>
      </c>
      <c r="B154" s="11" t="s">
        <v>310</v>
      </c>
      <c r="C154" s="31">
        <v>0</v>
      </c>
      <c r="D154" s="13"/>
      <c r="E154" s="13"/>
      <c r="F154" s="13"/>
      <c r="G154" s="20">
        <v>0</v>
      </c>
      <c r="H154" s="13"/>
      <c r="I154" s="20"/>
      <c r="J154" s="13"/>
      <c r="K154" s="20"/>
      <c r="L154" s="13"/>
      <c r="M154" s="20"/>
      <c r="N154" s="13"/>
      <c r="O154" s="13"/>
      <c r="P154" s="13"/>
      <c r="Q154" s="15"/>
      <c r="R154" s="15"/>
      <c r="S154" s="15"/>
    </row>
    <row r="155" spans="1:19" x14ac:dyDescent="0.3">
      <c r="A155" s="10" t="s">
        <v>311</v>
      </c>
      <c r="B155" s="11" t="s">
        <v>312</v>
      </c>
      <c r="C155" s="31">
        <v>0</v>
      </c>
      <c r="D155" s="13"/>
      <c r="E155" s="13"/>
      <c r="F155" s="13"/>
      <c r="G155" s="20">
        <v>0</v>
      </c>
      <c r="H155" s="13"/>
      <c r="I155" s="20"/>
      <c r="J155" s="13"/>
      <c r="K155" s="20"/>
      <c r="L155" s="13"/>
      <c r="M155" s="20"/>
      <c r="N155" s="13"/>
      <c r="O155" s="13"/>
      <c r="P155" s="13"/>
      <c r="Q155" s="15"/>
      <c r="R155" s="15"/>
      <c r="S155" s="15"/>
    </row>
    <row r="156" spans="1:19" x14ac:dyDescent="0.3">
      <c r="A156" s="10" t="s">
        <v>313</v>
      </c>
      <c r="B156" s="11" t="s">
        <v>314</v>
      </c>
      <c r="C156" s="31">
        <v>0</v>
      </c>
      <c r="D156" s="13"/>
      <c r="E156" s="13"/>
      <c r="F156" s="13"/>
      <c r="G156" s="20">
        <v>0</v>
      </c>
      <c r="H156" s="13"/>
      <c r="I156" s="20"/>
      <c r="J156" s="13"/>
      <c r="K156" s="20"/>
      <c r="L156" s="13"/>
      <c r="M156" s="20"/>
      <c r="N156" s="13"/>
      <c r="O156" s="13"/>
      <c r="P156" s="13"/>
      <c r="Q156" s="15"/>
      <c r="R156" s="15"/>
      <c r="S156" s="15"/>
    </row>
    <row r="157" spans="1:19" x14ac:dyDescent="0.3">
      <c r="A157" s="10" t="s">
        <v>315</v>
      </c>
      <c r="B157" s="11" t="s">
        <v>316</v>
      </c>
      <c r="C157" s="32">
        <v>0</v>
      </c>
      <c r="D157" s="13"/>
      <c r="E157" s="13"/>
      <c r="F157" s="13"/>
      <c r="G157" s="30">
        <v>0</v>
      </c>
      <c r="H157" s="13"/>
      <c r="I157" s="30"/>
      <c r="J157" s="13"/>
      <c r="K157" s="30"/>
      <c r="L157" s="13"/>
      <c r="M157" s="30"/>
      <c r="N157" s="13"/>
      <c r="O157" s="13"/>
      <c r="P157" s="13"/>
      <c r="Q157" s="15"/>
      <c r="R157" s="15"/>
      <c r="S157" s="15"/>
    </row>
    <row r="158" spans="1:19" ht="27.6" x14ac:dyDescent="0.3">
      <c r="A158" s="10" t="s">
        <v>317</v>
      </c>
      <c r="B158" s="11" t="s">
        <v>318</v>
      </c>
      <c r="C158" s="31">
        <v>12</v>
      </c>
      <c r="D158" s="13"/>
      <c r="E158" s="13"/>
      <c r="F158" s="13"/>
      <c r="G158" s="20">
        <v>3</v>
      </c>
      <c r="H158" s="13"/>
      <c r="I158" s="20"/>
      <c r="J158" s="13"/>
      <c r="K158" s="20"/>
      <c r="L158" s="13"/>
      <c r="M158" s="20"/>
      <c r="N158" s="13"/>
      <c r="O158" s="13"/>
      <c r="P158" s="13"/>
      <c r="Q158" s="15"/>
      <c r="R158" s="15"/>
      <c r="S158" s="15"/>
    </row>
    <row r="159" spans="1:19" ht="27.6" x14ac:dyDescent="0.3">
      <c r="A159" s="10" t="s">
        <v>319</v>
      </c>
      <c r="B159" s="11" t="s">
        <v>320</v>
      </c>
      <c r="C159" s="46" t="s">
        <v>922</v>
      </c>
      <c r="D159" s="13"/>
      <c r="E159" s="13"/>
      <c r="F159" s="13"/>
      <c r="G159" s="30">
        <v>435100</v>
      </c>
      <c r="H159" s="13"/>
      <c r="I159" s="30"/>
      <c r="J159" s="13"/>
      <c r="K159" s="30"/>
      <c r="L159" s="13"/>
      <c r="M159" s="30"/>
      <c r="N159" s="13"/>
      <c r="O159" s="13"/>
      <c r="P159" s="13"/>
      <c r="Q159" s="15"/>
      <c r="R159" s="15"/>
      <c r="S159" s="15"/>
    </row>
    <row r="160" spans="1:19" x14ac:dyDescent="0.3">
      <c r="A160" s="10" t="s">
        <v>321</v>
      </c>
      <c r="B160" s="11" t="s">
        <v>322</v>
      </c>
      <c r="C160" s="31">
        <v>9</v>
      </c>
      <c r="D160" s="13"/>
      <c r="E160" s="13"/>
      <c r="F160" s="13"/>
      <c r="G160" s="20">
        <v>4</v>
      </c>
      <c r="H160" s="13"/>
      <c r="I160" s="20"/>
      <c r="J160" s="13"/>
      <c r="K160" s="20"/>
      <c r="L160" s="13"/>
      <c r="M160" s="20"/>
      <c r="N160" s="13"/>
      <c r="O160" s="13"/>
      <c r="P160" s="13"/>
      <c r="Q160" s="15"/>
      <c r="R160" s="15"/>
      <c r="S160" s="15"/>
    </row>
    <row r="161" spans="1:19" x14ac:dyDescent="0.3">
      <c r="A161" s="10" t="s">
        <v>323</v>
      </c>
      <c r="B161" s="11" t="s">
        <v>324</v>
      </c>
      <c r="C161" s="31">
        <v>56</v>
      </c>
      <c r="D161" s="13"/>
      <c r="E161" s="13"/>
      <c r="F161" s="13"/>
      <c r="G161" s="20">
        <v>5</v>
      </c>
      <c r="H161" s="13"/>
      <c r="I161" s="20"/>
      <c r="J161" s="13"/>
      <c r="K161" s="20"/>
      <c r="L161" s="13"/>
      <c r="M161" s="20"/>
      <c r="N161" s="13"/>
      <c r="O161" s="13"/>
      <c r="P161" s="13"/>
      <c r="Q161" s="15"/>
      <c r="R161" s="15"/>
      <c r="S161" s="15"/>
    </row>
    <row r="162" spans="1:19" x14ac:dyDescent="0.3">
      <c r="A162" s="10" t="s">
        <v>325</v>
      </c>
      <c r="B162" s="11" t="s">
        <v>326</v>
      </c>
      <c r="C162" s="31">
        <v>66</v>
      </c>
      <c r="D162" s="13"/>
      <c r="E162" s="13"/>
      <c r="F162" s="13"/>
      <c r="G162" s="20">
        <v>66</v>
      </c>
      <c r="H162" s="13"/>
      <c r="I162" s="20"/>
      <c r="J162" s="13"/>
      <c r="K162" s="20"/>
      <c r="L162" s="13"/>
      <c r="M162" s="20"/>
      <c r="N162" s="13"/>
      <c r="O162" s="13"/>
      <c r="P162" s="13"/>
      <c r="Q162" s="15"/>
      <c r="R162" s="15"/>
      <c r="S162" s="15"/>
    </row>
    <row r="163" spans="1:19" x14ac:dyDescent="0.3">
      <c r="A163" s="10" t="s">
        <v>327</v>
      </c>
      <c r="B163" s="11" t="s">
        <v>328</v>
      </c>
      <c r="C163" s="31">
        <v>3</v>
      </c>
      <c r="D163" s="13"/>
      <c r="E163" s="13"/>
      <c r="F163" s="13"/>
      <c r="G163" s="20">
        <v>3</v>
      </c>
      <c r="H163" s="13"/>
      <c r="I163" s="20"/>
      <c r="J163" s="13"/>
      <c r="K163" s="20"/>
      <c r="L163" s="13"/>
      <c r="M163" s="20"/>
      <c r="N163" s="13"/>
      <c r="O163" s="13"/>
      <c r="P163" s="13"/>
      <c r="Q163" s="15"/>
      <c r="R163" s="15"/>
      <c r="S163" s="15"/>
    </row>
    <row r="164" spans="1:19" x14ac:dyDescent="0.3">
      <c r="A164" s="10" t="s">
        <v>329</v>
      </c>
      <c r="B164" s="11" t="s">
        <v>330</v>
      </c>
      <c r="C164" s="31">
        <v>34</v>
      </c>
      <c r="D164" s="13"/>
      <c r="E164" s="13"/>
      <c r="F164" s="13"/>
      <c r="G164" s="20">
        <v>37</v>
      </c>
      <c r="H164" s="13"/>
      <c r="I164" s="20"/>
      <c r="J164" s="13"/>
      <c r="K164" s="20"/>
      <c r="L164" s="13"/>
      <c r="M164" s="20"/>
      <c r="N164" s="13"/>
      <c r="O164" s="13"/>
      <c r="P164" s="13"/>
      <c r="Q164" s="15"/>
      <c r="R164" s="15"/>
      <c r="S164" s="15"/>
    </row>
    <row r="165" spans="1:19" x14ac:dyDescent="0.3">
      <c r="A165" s="10" t="s">
        <v>331</v>
      </c>
      <c r="B165" s="11" t="s">
        <v>332</v>
      </c>
      <c r="C165" s="31">
        <v>34</v>
      </c>
      <c r="D165" s="13"/>
      <c r="E165" s="13"/>
      <c r="F165" s="13"/>
      <c r="G165" s="20">
        <v>37</v>
      </c>
      <c r="H165" s="13"/>
      <c r="I165" s="20"/>
      <c r="J165" s="13"/>
      <c r="K165" s="20"/>
      <c r="L165" s="13"/>
      <c r="M165" s="20"/>
      <c r="N165" s="13"/>
      <c r="O165" s="13"/>
      <c r="P165" s="13"/>
      <c r="Q165" s="15"/>
      <c r="R165" s="15"/>
      <c r="S165" s="15"/>
    </row>
    <row r="166" spans="1:19" x14ac:dyDescent="0.3">
      <c r="A166" s="10" t="s">
        <v>333</v>
      </c>
      <c r="B166" s="11" t="s">
        <v>334</v>
      </c>
      <c r="C166" s="31">
        <v>6</v>
      </c>
      <c r="D166" s="13"/>
      <c r="E166" s="13"/>
      <c r="F166" s="13"/>
      <c r="G166" s="20">
        <v>1</v>
      </c>
      <c r="H166" s="13"/>
      <c r="I166" s="20"/>
      <c r="J166" s="13"/>
      <c r="K166" s="20"/>
      <c r="L166" s="13"/>
      <c r="M166" s="20"/>
      <c r="N166" s="13"/>
      <c r="O166" s="13"/>
      <c r="P166" s="13"/>
      <c r="Q166" s="15"/>
      <c r="R166" s="15"/>
      <c r="S166" s="15"/>
    </row>
    <row r="167" spans="1:19" x14ac:dyDescent="0.3">
      <c r="A167" s="10" t="s">
        <v>335</v>
      </c>
      <c r="B167" s="11" t="s">
        <v>336</v>
      </c>
      <c r="C167" s="31">
        <v>25</v>
      </c>
      <c r="D167" s="13"/>
      <c r="E167" s="13"/>
      <c r="F167" s="13"/>
      <c r="G167" s="20">
        <v>25</v>
      </c>
      <c r="H167" s="13"/>
      <c r="I167" s="20"/>
      <c r="J167" s="13"/>
      <c r="K167" s="20"/>
      <c r="L167" s="13"/>
      <c r="M167" s="20"/>
      <c r="N167" s="13"/>
      <c r="O167" s="13"/>
      <c r="P167" s="13"/>
      <c r="Q167" s="15"/>
      <c r="R167" s="15"/>
      <c r="S167" s="15"/>
    </row>
    <row r="168" spans="1:19" x14ac:dyDescent="0.3">
      <c r="A168" s="10" t="s">
        <v>337</v>
      </c>
      <c r="B168" s="11" t="s">
        <v>338</v>
      </c>
      <c r="C168" s="31">
        <v>9</v>
      </c>
      <c r="D168" s="13"/>
      <c r="E168" s="13"/>
      <c r="F168" s="13"/>
      <c r="G168" s="20">
        <v>9</v>
      </c>
      <c r="H168" s="13"/>
      <c r="I168" s="20"/>
      <c r="J168" s="13"/>
      <c r="K168" s="20"/>
      <c r="L168" s="13"/>
      <c r="M168" s="20"/>
      <c r="N168" s="13"/>
      <c r="O168" s="13"/>
      <c r="P168" s="13"/>
      <c r="Q168" s="15"/>
      <c r="R168" s="15"/>
      <c r="S168" s="15"/>
    </row>
    <row r="169" spans="1:19" x14ac:dyDescent="0.3">
      <c r="A169" s="10" t="s">
        <v>339</v>
      </c>
      <c r="B169" s="11" t="s">
        <v>340</v>
      </c>
      <c r="C169" s="31">
        <v>4</v>
      </c>
      <c r="D169" s="13"/>
      <c r="E169" s="13"/>
      <c r="F169" s="13"/>
      <c r="G169" s="20">
        <v>4</v>
      </c>
      <c r="H169" s="13"/>
      <c r="I169" s="20"/>
      <c r="J169" s="13"/>
      <c r="K169" s="20"/>
      <c r="L169" s="13"/>
      <c r="M169" s="20"/>
      <c r="N169" s="13"/>
      <c r="O169" s="13"/>
      <c r="P169" s="13"/>
      <c r="Q169" s="15"/>
      <c r="R169" s="15"/>
      <c r="S169" s="15"/>
    </row>
    <row r="170" spans="1:19" x14ac:dyDescent="0.3">
      <c r="A170" s="10" t="s">
        <v>341</v>
      </c>
      <c r="B170" s="11" t="s">
        <v>342</v>
      </c>
      <c r="C170" s="31">
        <v>6</v>
      </c>
      <c r="D170" s="13"/>
      <c r="E170" s="13"/>
      <c r="F170" s="13"/>
      <c r="G170" s="20">
        <v>6</v>
      </c>
      <c r="H170" s="13"/>
      <c r="I170" s="20"/>
      <c r="J170" s="13"/>
      <c r="K170" s="20"/>
      <c r="L170" s="13"/>
      <c r="M170" s="20"/>
      <c r="N170" s="13"/>
      <c r="O170" s="13"/>
      <c r="P170" s="13"/>
      <c r="Q170" s="15"/>
      <c r="R170" s="15"/>
      <c r="S170" s="15"/>
    </row>
    <row r="171" spans="1:19" x14ac:dyDescent="0.3">
      <c r="A171" s="10" t="s">
        <v>343</v>
      </c>
      <c r="B171" s="11" t="s">
        <v>344</v>
      </c>
      <c r="C171" s="31">
        <v>2</v>
      </c>
      <c r="D171" s="13"/>
      <c r="E171" s="13"/>
      <c r="F171" s="13"/>
      <c r="G171" s="20">
        <v>2</v>
      </c>
      <c r="H171" s="13"/>
      <c r="I171" s="20"/>
      <c r="J171" s="13"/>
      <c r="K171" s="20"/>
      <c r="L171" s="13"/>
      <c r="M171" s="20"/>
      <c r="N171" s="13"/>
      <c r="O171" s="13"/>
      <c r="P171" s="13"/>
      <c r="Q171" s="15"/>
      <c r="R171" s="15"/>
      <c r="S171" s="15"/>
    </row>
    <row r="172" spans="1:19" x14ac:dyDescent="0.3">
      <c r="A172" s="10" t="s">
        <v>345</v>
      </c>
      <c r="B172" s="11" t="s">
        <v>346</v>
      </c>
      <c r="C172" s="31">
        <v>2</v>
      </c>
      <c r="D172" s="13"/>
      <c r="E172" s="13"/>
      <c r="F172" s="13"/>
      <c r="G172" s="20">
        <v>2</v>
      </c>
      <c r="H172" s="13"/>
      <c r="I172" s="20"/>
      <c r="J172" s="13"/>
      <c r="K172" s="20"/>
      <c r="L172" s="13"/>
      <c r="M172" s="20"/>
      <c r="N172" s="13"/>
      <c r="O172" s="13"/>
      <c r="P172" s="13"/>
      <c r="Q172" s="15"/>
      <c r="R172" s="15"/>
      <c r="S172" s="15"/>
    </row>
    <row r="173" spans="1:19" x14ac:dyDescent="0.3">
      <c r="A173" s="10" t="s">
        <v>347</v>
      </c>
      <c r="B173" s="11" t="s">
        <v>348</v>
      </c>
      <c r="C173" s="31">
        <v>48</v>
      </c>
      <c r="D173" s="13"/>
      <c r="E173" s="13"/>
      <c r="F173" s="13"/>
      <c r="G173" s="20">
        <v>48</v>
      </c>
      <c r="H173" s="13"/>
      <c r="I173" s="20"/>
      <c r="J173" s="13"/>
      <c r="K173" s="20"/>
      <c r="L173" s="13"/>
      <c r="M173" s="20"/>
      <c r="N173" s="13"/>
      <c r="O173" s="13"/>
      <c r="P173" s="13"/>
      <c r="Q173" s="15"/>
      <c r="R173" s="15"/>
      <c r="S173" s="15"/>
    </row>
    <row r="174" spans="1:19" x14ac:dyDescent="0.3">
      <c r="A174" s="10" t="s">
        <v>349</v>
      </c>
      <c r="B174" s="11" t="s">
        <v>350</v>
      </c>
      <c r="C174" s="44">
        <v>2</v>
      </c>
      <c r="D174" s="13"/>
      <c r="E174" s="13"/>
      <c r="F174" s="13"/>
      <c r="G174" s="40">
        <v>2</v>
      </c>
      <c r="H174" s="13"/>
      <c r="I174" s="20"/>
      <c r="J174" s="13"/>
      <c r="K174" s="20"/>
      <c r="L174" s="13"/>
      <c r="M174" s="20"/>
      <c r="N174" s="13"/>
      <c r="O174" s="13"/>
      <c r="P174" s="13"/>
      <c r="Q174" s="15"/>
      <c r="R174" s="15"/>
      <c r="S174" s="15"/>
    </row>
    <row r="175" spans="1:19" x14ac:dyDescent="0.3">
      <c r="A175" s="10" t="s">
        <v>351</v>
      </c>
      <c r="B175" s="11" t="s">
        <v>352</v>
      </c>
      <c r="C175" s="31" t="s">
        <v>917</v>
      </c>
      <c r="D175" s="13"/>
      <c r="E175" s="13"/>
      <c r="F175" s="13"/>
      <c r="G175" s="20" t="s">
        <v>916</v>
      </c>
      <c r="H175" s="13"/>
      <c r="I175" s="20"/>
      <c r="J175" s="13"/>
      <c r="K175" s="20"/>
      <c r="L175" s="13"/>
      <c r="M175" s="20"/>
      <c r="N175" s="13"/>
      <c r="O175" s="13"/>
      <c r="P175" s="13"/>
      <c r="Q175" s="15"/>
      <c r="R175" s="15"/>
      <c r="S175" s="15"/>
    </row>
    <row r="176" spans="1:19" ht="27.6" x14ac:dyDescent="0.3">
      <c r="A176" s="10" t="s">
        <v>353</v>
      </c>
      <c r="B176" s="11" t="s">
        <v>354</v>
      </c>
      <c r="C176" s="31">
        <v>0</v>
      </c>
      <c r="D176" s="13"/>
      <c r="E176" s="13"/>
      <c r="F176" s="13"/>
      <c r="G176" s="20">
        <v>0</v>
      </c>
      <c r="H176" s="13"/>
      <c r="I176" s="20"/>
      <c r="J176" s="13"/>
      <c r="K176" s="20"/>
      <c r="L176" s="13"/>
      <c r="M176" s="20"/>
      <c r="N176" s="13"/>
      <c r="O176" s="13"/>
      <c r="P176" s="13"/>
      <c r="Q176" s="15"/>
      <c r="R176" s="15"/>
      <c r="S176" s="15"/>
    </row>
    <row r="177" spans="1:19" x14ac:dyDescent="0.3">
      <c r="A177" s="10" t="s">
        <v>355</v>
      </c>
      <c r="B177" s="11" t="s">
        <v>356</v>
      </c>
      <c r="C177" s="31">
        <v>16</v>
      </c>
      <c r="D177" s="13"/>
      <c r="E177" s="13"/>
      <c r="F177" s="13"/>
      <c r="G177" s="20">
        <v>16</v>
      </c>
      <c r="H177" s="13"/>
      <c r="I177" s="20"/>
      <c r="J177" s="13"/>
      <c r="K177" s="20"/>
      <c r="L177" s="13"/>
      <c r="M177" s="20"/>
      <c r="N177" s="13"/>
      <c r="O177" s="13"/>
      <c r="P177" s="13"/>
      <c r="Q177" s="15"/>
      <c r="R177" s="15"/>
      <c r="S177" s="15"/>
    </row>
    <row r="178" spans="1:19" x14ac:dyDescent="0.3">
      <c r="A178" s="10" t="s">
        <v>357</v>
      </c>
      <c r="B178" s="11" t="s">
        <v>358</v>
      </c>
      <c r="C178" s="12">
        <v>0</v>
      </c>
      <c r="D178" s="13"/>
      <c r="E178" s="13"/>
      <c r="F178" s="13"/>
      <c r="G178" s="20">
        <v>165.36</v>
      </c>
      <c r="H178" s="13"/>
      <c r="I178" s="20"/>
      <c r="J178" s="13"/>
      <c r="K178" s="20"/>
      <c r="L178" s="13"/>
      <c r="M178" s="20"/>
      <c r="N178" s="13"/>
      <c r="O178" s="13"/>
      <c r="P178" s="13"/>
      <c r="Q178" s="15"/>
      <c r="R178" s="15"/>
      <c r="S178" s="15"/>
    </row>
    <row r="179" spans="1:19" x14ac:dyDescent="0.3">
      <c r="A179" s="10" t="s">
        <v>359</v>
      </c>
      <c r="B179" s="11" t="s">
        <v>360</v>
      </c>
      <c r="C179" s="31">
        <v>0</v>
      </c>
      <c r="D179" s="13"/>
      <c r="E179" s="13"/>
      <c r="F179" s="13"/>
      <c r="G179" s="20">
        <v>0</v>
      </c>
      <c r="H179" s="13"/>
      <c r="I179" s="20"/>
      <c r="J179" s="13"/>
      <c r="K179" s="20"/>
      <c r="L179" s="13"/>
      <c r="M179" s="20"/>
      <c r="N179" s="13"/>
      <c r="O179" s="13"/>
      <c r="P179" s="13"/>
      <c r="Q179" s="15"/>
      <c r="R179" s="15"/>
      <c r="S179" s="15"/>
    </row>
    <row r="180" spans="1:19" x14ac:dyDescent="0.3">
      <c r="A180" s="10" t="s">
        <v>361</v>
      </c>
      <c r="B180" s="11" t="s">
        <v>362</v>
      </c>
      <c r="C180" s="31">
        <v>0</v>
      </c>
      <c r="D180" s="13"/>
      <c r="E180" s="13"/>
      <c r="F180" s="13"/>
      <c r="G180" s="20">
        <v>0</v>
      </c>
      <c r="H180" s="13"/>
      <c r="I180" s="20"/>
      <c r="J180" s="13"/>
      <c r="K180" s="20"/>
      <c r="L180" s="13"/>
      <c r="M180" s="20"/>
      <c r="N180" s="13"/>
      <c r="O180" s="13"/>
      <c r="P180" s="13"/>
      <c r="Q180" s="15"/>
      <c r="R180" s="15"/>
      <c r="S180" s="15"/>
    </row>
    <row r="181" spans="1:19" x14ac:dyDescent="0.3">
      <c r="A181" s="10" t="s">
        <v>363</v>
      </c>
      <c r="B181" s="11" t="s">
        <v>364</v>
      </c>
      <c r="C181" s="45" t="s">
        <v>917</v>
      </c>
      <c r="D181" s="13"/>
      <c r="E181" s="13"/>
      <c r="F181" s="13"/>
      <c r="G181" s="40" t="s">
        <v>916</v>
      </c>
      <c r="H181" s="13"/>
      <c r="I181" s="20"/>
      <c r="J181" s="13"/>
      <c r="K181" s="20"/>
      <c r="L181" s="13"/>
      <c r="M181" s="20"/>
      <c r="N181" s="13"/>
      <c r="O181" s="13"/>
      <c r="P181" s="13"/>
      <c r="Q181" s="15"/>
      <c r="R181" s="15"/>
      <c r="S181" s="15"/>
    </row>
    <row r="182" spans="1:19" x14ac:dyDescent="0.3">
      <c r="A182" s="10" t="s">
        <v>365</v>
      </c>
      <c r="B182" s="11" t="s">
        <v>366</v>
      </c>
      <c r="C182" s="44" t="s">
        <v>917</v>
      </c>
      <c r="D182" s="13"/>
      <c r="E182" s="13"/>
      <c r="F182" s="13"/>
      <c r="G182" s="40" t="s">
        <v>916</v>
      </c>
      <c r="H182" s="13"/>
      <c r="I182" s="20"/>
      <c r="J182" s="13"/>
      <c r="K182" s="20"/>
      <c r="L182" s="13"/>
      <c r="M182" s="20"/>
      <c r="N182" s="13"/>
      <c r="O182" s="13"/>
      <c r="P182" s="13"/>
      <c r="Q182" s="15"/>
      <c r="R182" s="15"/>
      <c r="S182" s="15"/>
    </row>
    <row r="183" spans="1:19" x14ac:dyDescent="0.3">
      <c r="A183" s="10" t="s">
        <v>367</v>
      </c>
      <c r="B183" s="11" t="s">
        <v>368</v>
      </c>
      <c r="C183" s="44" t="s">
        <v>917</v>
      </c>
      <c r="D183" s="13"/>
      <c r="E183" s="13"/>
      <c r="F183" s="13"/>
      <c r="G183" s="40" t="s">
        <v>916</v>
      </c>
      <c r="H183" s="13"/>
      <c r="I183" s="20"/>
      <c r="J183" s="13"/>
      <c r="K183" s="20"/>
      <c r="L183" s="13"/>
      <c r="M183" s="20"/>
      <c r="N183" s="13"/>
      <c r="O183" s="13"/>
      <c r="P183" s="13"/>
      <c r="Q183" s="15"/>
      <c r="R183" s="15"/>
      <c r="S183" s="15"/>
    </row>
    <row r="184" spans="1:19" x14ac:dyDescent="0.3">
      <c r="A184" s="10" t="s">
        <v>369</v>
      </c>
      <c r="B184" s="11" t="s">
        <v>370</v>
      </c>
      <c r="C184" s="31">
        <v>0</v>
      </c>
      <c r="D184" s="13"/>
      <c r="E184" s="13"/>
      <c r="F184" s="13"/>
      <c r="G184" s="20">
        <v>0</v>
      </c>
      <c r="H184" s="13"/>
      <c r="I184" s="20"/>
      <c r="J184" s="13"/>
      <c r="K184" s="20"/>
      <c r="L184" s="13"/>
      <c r="M184" s="20"/>
      <c r="N184" s="13"/>
      <c r="O184" s="13"/>
      <c r="P184" s="13"/>
      <c r="Q184" s="15"/>
      <c r="R184" s="15"/>
      <c r="S184" s="15"/>
    </row>
    <row r="185" spans="1:19" x14ac:dyDescent="0.3">
      <c r="A185" s="10" t="s">
        <v>371</v>
      </c>
      <c r="B185" s="11" t="s">
        <v>372</v>
      </c>
      <c r="C185" s="31">
        <v>0</v>
      </c>
      <c r="D185" s="13"/>
      <c r="E185" s="13"/>
      <c r="F185" s="13"/>
      <c r="G185" s="20">
        <v>1</v>
      </c>
      <c r="H185" s="13"/>
      <c r="I185" s="20"/>
      <c r="J185" s="13"/>
      <c r="K185" s="20"/>
      <c r="L185" s="13"/>
      <c r="M185" s="20"/>
      <c r="N185" s="13"/>
      <c r="O185" s="13"/>
      <c r="P185" s="13"/>
      <c r="Q185" s="15"/>
      <c r="R185" s="15"/>
      <c r="S185" s="15"/>
    </row>
    <row r="186" spans="1:19" x14ac:dyDescent="0.3">
      <c r="A186" s="10" t="s">
        <v>373</v>
      </c>
      <c r="B186" s="11" t="s">
        <v>374</v>
      </c>
      <c r="C186" s="31">
        <v>0</v>
      </c>
      <c r="D186" s="13"/>
      <c r="E186" s="13"/>
      <c r="F186" s="13"/>
      <c r="G186" s="20">
        <v>0</v>
      </c>
      <c r="H186" s="13"/>
      <c r="I186" s="20"/>
      <c r="J186" s="13"/>
      <c r="K186" s="20"/>
      <c r="L186" s="13"/>
      <c r="M186" s="20"/>
      <c r="N186" s="13"/>
      <c r="O186" s="13"/>
      <c r="P186" s="13"/>
      <c r="Q186" s="15"/>
      <c r="R186" s="15"/>
      <c r="S186" s="15"/>
    </row>
    <row r="187" spans="1:19" x14ac:dyDescent="0.3">
      <c r="A187" s="10" t="s">
        <v>375</v>
      </c>
      <c r="B187" s="11" t="s">
        <v>376</v>
      </c>
      <c r="C187" s="31">
        <v>0</v>
      </c>
      <c r="D187" s="13"/>
      <c r="E187" s="13"/>
      <c r="F187" s="13"/>
      <c r="G187" s="20">
        <v>0</v>
      </c>
      <c r="H187" s="13"/>
      <c r="I187" s="20"/>
      <c r="J187" s="13"/>
      <c r="K187" s="20"/>
      <c r="L187" s="13"/>
      <c r="M187" s="20"/>
      <c r="N187" s="13"/>
      <c r="O187" s="13"/>
      <c r="P187" s="13"/>
      <c r="Q187" s="15"/>
      <c r="R187" s="15"/>
      <c r="S187" s="15"/>
    </row>
    <row r="188" spans="1:19" ht="27.6" x14ac:dyDescent="0.3">
      <c r="A188" s="10" t="s">
        <v>377</v>
      </c>
      <c r="B188" s="11" t="s">
        <v>378</v>
      </c>
      <c r="C188" s="31">
        <v>10</v>
      </c>
      <c r="D188" s="13"/>
      <c r="E188" s="13"/>
      <c r="F188" s="13"/>
      <c r="G188" s="20">
        <v>10</v>
      </c>
      <c r="H188" s="13"/>
      <c r="I188" s="20"/>
      <c r="J188" s="13"/>
      <c r="K188" s="20"/>
      <c r="L188" s="13"/>
      <c r="M188" s="20"/>
      <c r="N188" s="13"/>
      <c r="O188" s="13"/>
      <c r="P188" s="13"/>
      <c r="Q188" s="15"/>
      <c r="R188" s="15"/>
      <c r="S188" s="15"/>
    </row>
    <row r="189" spans="1:19" x14ac:dyDescent="0.3">
      <c r="A189" s="10" t="s">
        <v>379</v>
      </c>
      <c r="B189" s="11" t="s">
        <v>380</v>
      </c>
      <c r="C189" s="32" t="s">
        <v>921</v>
      </c>
      <c r="D189" s="13"/>
      <c r="E189" s="13"/>
      <c r="F189" s="13"/>
      <c r="G189" s="30" t="s">
        <v>921</v>
      </c>
      <c r="H189" s="13"/>
      <c r="I189" s="30"/>
      <c r="J189" s="13"/>
      <c r="K189" s="30"/>
      <c r="L189" s="13"/>
      <c r="M189" s="30"/>
      <c r="N189" s="13"/>
      <c r="O189" s="13"/>
      <c r="P189" s="13"/>
      <c r="Q189" s="15"/>
      <c r="R189" s="15"/>
      <c r="S189" s="15"/>
    </row>
    <row r="190" spans="1:19" x14ac:dyDescent="0.3">
      <c r="A190" s="10" t="s">
        <v>381</v>
      </c>
      <c r="B190" s="11" t="s">
        <v>382</v>
      </c>
      <c r="C190" s="32" t="s">
        <v>921</v>
      </c>
      <c r="D190" s="13"/>
      <c r="E190" s="13"/>
      <c r="F190" s="13"/>
      <c r="G190" s="30" t="s">
        <v>921</v>
      </c>
      <c r="H190" s="13"/>
      <c r="I190" s="30"/>
      <c r="J190" s="13"/>
      <c r="K190" s="30"/>
      <c r="L190" s="13"/>
      <c r="M190" s="30"/>
      <c r="N190" s="13"/>
      <c r="O190" s="13"/>
      <c r="P190" s="13"/>
      <c r="Q190" s="15"/>
      <c r="R190" s="15"/>
      <c r="S190" s="15"/>
    </row>
    <row r="191" spans="1:19" x14ac:dyDescent="0.3">
      <c r="A191" s="10" t="s">
        <v>383</v>
      </c>
      <c r="B191" s="11" t="s">
        <v>384</v>
      </c>
      <c r="C191" s="32" t="s">
        <v>921</v>
      </c>
      <c r="D191" s="13"/>
      <c r="E191" s="13"/>
      <c r="F191" s="13"/>
      <c r="G191" s="30" t="s">
        <v>921</v>
      </c>
      <c r="H191" s="13"/>
      <c r="I191" s="30"/>
      <c r="J191" s="13"/>
      <c r="K191" s="30"/>
      <c r="L191" s="13"/>
      <c r="M191" s="30"/>
      <c r="N191" s="13"/>
      <c r="O191" s="13"/>
      <c r="P191" s="13"/>
      <c r="Q191" s="15"/>
      <c r="R191" s="15"/>
      <c r="S191" s="15"/>
    </row>
    <row r="192" spans="1:19" x14ac:dyDescent="0.3">
      <c r="A192" s="10" t="s">
        <v>385</v>
      </c>
      <c r="B192" s="11" t="s">
        <v>386</v>
      </c>
      <c r="C192" s="31">
        <v>4</v>
      </c>
      <c r="D192" s="13"/>
      <c r="E192" s="13"/>
      <c r="F192" s="13"/>
      <c r="G192" s="20">
        <v>5</v>
      </c>
      <c r="H192" s="13"/>
      <c r="I192" s="20"/>
      <c r="J192" s="13"/>
      <c r="K192" s="20"/>
      <c r="L192" s="13"/>
      <c r="M192" s="20"/>
      <c r="N192" s="13"/>
      <c r="O192" s="13"/>
      <c r="P192" s="13"/>
      <c r="Q192" s="15"/>
      <c r="R192" s="15"/>
      <c r="S192" s="15"/>
    </row>
    <row r="193" spans="1:20" x14ac:dyDescent="0.3">
      <c r="A193" s="10" t="s">
        <v>387</v>
      </c>
      <c r="B193" s="11" t="s">
        <v>388</v>
      </c>
      <c r="C193" s="31">
        <v>916</v>
      </c>
      <c r="D193" s="13"/>
      <c r="E193" s="13"/>
      <c r="F193" s="13"/>
      <c r="G193" s="20">
        <v>916</v>
      </c>
      <c r="H193" s="13"/>
      <c r="I193" s="20"/>
      <c r="J193" s="13"/>
      <c r="K193" s="20"/>
      <c r="L193" s="13"/>
      <c r="M193" s="20"/>
      <c r="N193" s="13"/>
      <c r="O193" s="13"/>
      <c r="P193" s="13"/>
      <c r="Q193" s="15"/>
      <c r="R193" s="15"/>
      <c r="S193" s="15"/>
    </row>
    <row r="194" spans="1:20" x14ac:dyDescent="0.3">
      <c r="A194" s="10" t="s">
        <v>389</v>
      </c>
      <c r="B194" s="11" t="s">
        <v>390</v>
      </c>
      <c r="C194" s="31">
        <v>0</v>
      </c>
      <c r="D194" s="13"/>
      <c r="E194" s="13"/>
      <c r="F194" s="13"/>
      <c r="G194" s="20">
        <v>0</v>
      </c>
      <c r="H194" s="13"/>
      <c r="I194" s="20"/>
      <c r="J194" s="13"/>
      <c r="K194" s="20"/>
      <c r="L194" s="13"/>
      <c r="M194" s="20"/>
      <c r="N194" s="13"/>
      <c r="O194" s="13"/>
      <c r="P194" s="13"/>
      <c r="Q194" s="15"/>
      <c r="R194" s="15"/>
      <c r="S194" s="15"/>
    </row>
    <row r="195" spans="1:20" x14ac:dyDescent="0.3">
      <c r="A195" s="10" t="s">
        <v>391</v>
      </c>
      <c r="B195" s="11" t="s">
        <v>392</v>
      </c>
      <c r="C195" s="31">
        <v>0</v>
      </c>
      <c r="D195" s="13"/>
      <c r="E195" s="13"/>
      <c r="F195" s="13"/>
      <c r="G195" s="20">
        <v>0</v>
      </c>
      <c r="H195" s="13"/>
      <c r="I195" s="20"/>
      <c r="J195" s="13"/>
      <c r="K195" s="20"/>
      <c r="L195" s="13"/>
      <c r="M195" s="20"/>
      <c r="N195" s="13"/>
      <c r="O195" s="13"/>
      <c r="P195" s="13"/>
      <c r="Q195" s="15"/>
      <c r="R195" s="15"/>
      <c r="S195" s="15"/>
    </row>
    <row r="196" spans="1:20" x14ac:dyDescent="0.3">
      <c r="A196" s="10" t="s">
        <v>393</v>
      </c>
      <c r="B196" s="11" t="s">
        <v>394</v>
      </c>
      <c r="C196" s="31">
        <v>0</v>
      </c>
      <c r="D196" s="13"/>
      <c r="E196" s="13"/>
      <c r="F196" s="13"/>
      <c r="G196" s="20">
        <v>0</v>
      </c>
      <c r="H196" s="13"/>
      <c r="I196" s="20"/>
      <c r="J196" s="13"/>
      <c r="K196" s="20"/>
      <c r="L196" s="13"/>
      <c r="M196" s="20"/>
      <c r="N196" s="13"/>
      <c r="O196" s="13"/>
      <c r="P196" s="13"/>
      <c r="Q196" s="15"/>
      <c r="R196" s="15"/>
      <c r="S196" s="15"/>
    </row>
    <row r="197" spans="1:20" x14ac:dyDescent="0.3">
      <c r="A197" s="10" t="s">
        <v>395</v>
      </c>
      <c r="B197" s="11" t="s">
        <v>396</v>
      </c>
      <c r="C197" s="31">
        <v>26</v>
      </c>
      <c r="D197" s="13"/>
      <c r="E197" s="13"/>
      <c r="F197" s="13"/>
      <c r="G197" s="20">
        <v>4</v>
      </c>
      <c r="H197" s="13"/>
      <c r="I197" s="20"/>
      <c r="J197" s="13"/>
      <c r="K197" s="20"/>
      <c r="L197" s="13"/>
      <c r="M197" s="20"/>
      <c r="N197" s="13"/>
      <c r="O197" s="13"/>
      <c r="P197" s="13"/>
      <c r="Q197" s="15"/>
      <c r="R197" s="15"/>
      <c r="S197" s="15"/>
    </row>
    <row r="198" spans="1:20" x14ac:dyDescent="0.3">
      <c r="A198" s="10" t="s">
        <v>397</v>
      </c>
      <c r="B198" s="11" t="s">
        <v>398</v>
      </c>
      <c r="C198" s="31">
        <v>4</v>
      </c>
      <c r="D198" s="13"/>
      <c r="E198" s="13"/>
      <c r="F198" s="13"/>
      <c r="G198" s="20">
        <v>5</v>
      </c>
      <c r="H198" s="13"/>
      <c r="I198" s="20"/>
      <c r="J198" s="13"/>
      <c r="K198" s="20"/>
      <c r="L198" s="13"/>
      <c r="M198" s="20"/>
      <c r="N198" s="13"/>
      <c r="O198" s="13"/>
      <c r="P198" s="13"/>
      <c r="Q198" s="15"/>
      <c r="R198" s="15"/>
      <c r="S198" s="15"/>
    </row>
    <row r="199" spans="1:20" x14ac:dyDescent="0.3">
      <c r="A199" s="10" t="s">
        <v>399</v>
      </c>
      <c r="B199" s="11" t="s">
        <v>400</v>
      </c>
      <c r="C199" s="32">
        <v>0</v>
      </c>
      <c r="D199" s="13"/>
      <c r="E199" s="13"/>
      <c r="F199" s="13"/>
      <c r="G199" s="30">
        <v>0</v>
      </c>
      <c r="H199" s="13"/>
      <c r="I199" s="30"/>
      <c r="J199" s="13"/>
      <c r="K199" s="30"/>
      <c r="L199" s="13"/>
      <c r="M199" s="30"/>
      <c r="N199" s="13"/>
      <c r="O199" s="13"/>
      <c r="P199" s="13"/>
      <c r="Q199" s="15"/>
      <c r="R199" s="15"/>
      <c r="S199" s="15"/>
    </row>
    <row r="200" spans="1:20" x14ac:dyDescent="0.3">
      <c r="A200" s="10" t="s">
        <v>401</v>
      </c>
      <c r="B200" s="11" t="s">
        <v>402</v>
      </c>
      <c r="C200" s="31">
        <v>0</v>
      </c>
      <c r="D200" s="13"/>
      <c r="E200" s="13"/>
      <c r="F200" s="13"/>
      <c r="G200" s="20">
        <v>0</v>
      </c>
      <c r="H200" s="13"/>
      <c r="I200" s="20"/>
      <c r="J200" s="13"/>
      <c r="K200" s="20"/>
      <c r="L200" s="13"/>
      <c r="M200" s="20"/>
      <c r="N200" s="13"/>
      <c r="O200" s="13"/>
      <c r="P200" s="13"/>
      <c r="Q200" s="15"/>
      <c r="R200" s="15"/>
      <c r="S200" s="15"/>
    </row>
    <row r="201" spans="1:20" x14ac:dyDescent="0.3">
      <c r="A201" s="10" t="s">
        <v>403</v>
      </c>
      <c r="B201" s="11" t="s">
        <v>404</v>
      </c>
      <c r="C201" s="31">
        <v>0</v>
      </c>
      <c r="D201" s="13"/>
      <c r="E201" s="13"/>
      <c r="F201" s="13"/>
      <c r="G201" s="20">
        <v>0</v>
      </c>
      <c r="H201" s="13"/>
      <c r="I201" s="20"/>
      <c r="J201" s="13"/>
      <c r="K201" s="20"/>
      <c r="L201" s="13"/>
      <c r="M201" s="20"/>
      <c r="N201" s="13"/>
      <c r="O201" s="13"/>
      <c r="P201" s="13"/>
      <c r="Q201" s="15"/>
      <c r="R201" s="15"/>
      <c r="S201" s="15"/>
    </row>
    <row r="202" spans="1:20" x14ac:dyDescent="0.3">
      <c r="A202" s="10" t="s">
        <v>405</v>
      </c>
      <c r="B202" s="11" t="s">
        <v>406</v>
      </c>
      <c r="C202" s="31">
        <v>0</v>
      </c>
      <c r="D202" s="13"/>
      <c r="E202" s="13"/>
      <c r="F202" s="13"/>
      <c r="G202" s="20">
        <v>0</v>
      </c>
      <c r="H202" s="13"/>
      <c r="I202" s="20"/>
      <c r="J202" s="13"/>
      <c r="K202" s="20"/>
      <c r="L202" s="13"/>
      <c r="M202" s="20"/>
      <c r="N202" s="13"/>
      <c r="O202" s="13"/>
      <c r="P202" s="13"/>
      <c r="Q202" s="15"/>
      <c r="R202" s="15"/>
      <c r="S202" s="15"/>
    </row>
    <row r="203" spans="1:20" ht="57.6" x14ac:dyDescent="0.3">
      <c r="A203" s="8" t="s">
        <v>12</v>
      </c>
      <c r="B203" s="8" t="s">
        <v>13</v>
      </c>
      <c r="C203" s="8" t="s">
        <v>14</v>
      </c>
      <c r="D203" s="8" t="s">
        <v>15</v>
      </c>
      <c r="E203" s="8" t="s">
        <v>16</v>
      </c>
      <c r="F203" s="8"/>
      <c r="G203" s="8"/>
      <c r="H203" s="8"/>
      <c r="I203" s="8"/>
      <c r="J203" s="8"/>
      <c r="K203" s="8"/>
      <c r="L203" s="8" t="s">
        <v>16</v>
      </c>
      <c r="M203" s="8" t="s">
        <v>407</v>
      </c>
      <c r="N203" s="8" t="s">
        <v>25</v>
      </c>
      <c r="O203" s="8" t="s">
        <v>26</v>
      </c>
      <c r="P203" s="8" t="s">
        <v>27</v>
      </c>
      <c r="Q203" s="8" t="s">
        <v>28</v>
      </c>
      <c r="R203" s="8" t="s">
        <v>29</v>
      </c>
      <c r="S203" s="8" t="s">
        <v>30</v>
      </c>
    </row>
    <row r="204" spans="1:20" x14ac:dyDescent="0.3">
      <c r="A204" s="9" t="s">
        <v>408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20" x14ac:dyDescent="0.3">
      <c r="A205" s="10" t="s">
        <v>409</v>
      </c>
      <c r="B205" s="11" t="s">
        <v>410</v>
      </c>
      <c r="C205" s="21">
        <v>0</v>
      </c>
      <c r="D205" s="13"/>
      <c r="E205" s="21">
        <v>0</v>
      </c>
      <c r="F205" s="13"/>
      <c r="G205" s="13"/>
      <c r="H205" s="13"/>
      <c r="I205" s="13"/>
      <c r="J205" s="13"/>
      <c r="K205" s="13"/>
      <c r="L205" s="22">
        <f>IF(ISBLANK(E205), "", E205)</f>
        <v>0</v>
      </c>
      <c r="M205" s="22" t="str">
        <f>IF(AND(ISNUMBER(M206),ISNUMBER(M207)), M206/M207, "")</f>
        <v/>
      </c>
      <c r="N205" s="22" t="str">
        <f>IF(AND(ISNUMBER(E205), ISNUMBER(M205)),M205-E205, "")</f>
        <v/>
      </c>
      <c r="O205" s="15"/>
      <c r="P205" s="15"/>
      <c r="Q205" s="15"/>
      <c r="R205" s="15"/>
      <c r="S205" s="15"/>
      <c r="T205" s="15"/>
    </row>
    <row r="206" spans="1:20" x14ac:dyDescent="0.3">
      <c r="A206" s="18" t="s">
        <v>411</v>
      </c>
      <c r="B206" s="19" t="s">
        <v>412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20"/>
      <c r="N206" s="13"/>
      <c r="O206" s="13"/>
      <c r="P206" s="13"/>
      <c r="Q206" s="15"/>
      <c r="R206" s="15"/>
      <c r="S206" s="15"/>
    </row>
    <row r="207" spans="1:20" x14ac:dyDescent="0.3">
      <c r="A207" s="18" t="s">
        <v>413</v>
      </c>
      <c r="B207" s="19" t="s">
        <v>414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20"/>
      <c r="N207" s="13"/>
      <c r="O207" s="13"/>
      <c r="P207" s="13"/>
      <c r="Q207" s="15"/>
      <c r="R207" s="15"/>
      <c r="S207" s="15"/>
    </row>
    <row r="208" spans="1:20" x14ac:dyDescent="0.3">
      <c r="A208" s="10" t="s">
        <v>415</v>
      </c>
      <c r="B208" s="11" t="s">
        <v>416</v>
      </c>
      <c r="C208" s="21">
        <v>0.84160000000000001</v>
      </c>
      <c r="D208" s="13"/>
      <c r="E208" s="21">
        <v>0.84199999999999997</v>
      </c>
      <c r="F208" s="13"/>
      <c r="G208" s="13"/>
      <c r="H208" s="13"/>
      <c r="I208" s="13"/>
      <c r="J208" s="13"/>
      <c r="K208" s="13"/>
      <c r="L208" s="22">
        <f>IF(ISBLANK(E208), "", E208)</f>
        <v>0.84199999999999997</v>
      </c>
      <c r="M208" s="22" t="str">
        <f>IF(AND(ISNUMBER(M209),ISNUMBER(M210)), M209/M210, "")</f>
        <v/>
      </c>
      <c r="N208" s="22" t="str">
        <f>IF(AND(ISNUMBER(E208), ISNUMBER(M208)),M208-E208, "")</f>
        <v/>
      </c>
      <c r="O208" s="15"/>
      <c r="P208" s="15"/>
      <c r="Q208" s="15"/>
      <c r="R208" s="15"/>
      <c r="S208" s="15"/>
      <c r="T208" s="15"/>
    </row>
    <row r="209" spans="1:20" x14ac:dyDescent="0.3">
      <c r="A209" s="18" t="s">
        <v>417</v>
      </c>
      <c r="B209" s="19" t="s">
        <v>418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20"/>
      <c r="N209" s="13"/>
      <c r="O209" s="13"/>
      <c r="P209" s="13"/>
      <c r="Q209" s="15"/>
      <c r="R209" s="15"/>
      <c r="S209" s="15"/>
    </row>
    <row r="210" spans="1:20" x14ac:dyDescent="0.3">
      <c r="A210" s="18" t="s">
        <v>419</v>
      </c>
      <c r="B210" s="19" t="s">
        <v>420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20"/>
      <c r="N210" s="13"/>
      <c r="O210" s="13"/>
      <c r="P210" s="13"/>
      <c r="Q210" s="15"/>
      <c r="R210" s="15"/>
      <c r="S210" s="15"/>
    </row>
    <row r="211" spans="1:20" x14ac:dyDescent="0.3">
      <c r="A211" s="10" t="s">
        <v>421</v>
      </c>
      <c r="B211" s="11" t="s">
        <v>422</v>
      </c>
      <c r="C211" s="43" t="s">
        <v>917</v>
      </c>
      <c r="D211" s="13"/>
      <c r="E211" s="43" t="s">
        <v>917</v>
      </c>
      <c r="F211" s="13"/>
      <c r="G211" s="13"/>
      <c r="H211" s="13"/>
      <c r="I211" s="13"/>
      <c r="J211" s="13"/>
      <c r="K211" s="13"/>
      <c r="L211" s="22" t="str">
        <f>IF(ISBLANK(E211), "", E211)</f>
        <v>District Function</v>
      </c>
      <c r="M211" s="22" t="str">
        <f>IF(AND(ISNUMBER(M212),ISNUMBER(M213)), M212/(M212+M213), "")</f>
        <v/>
      </c>
      <c r="N211" s="22" t="str">
        <f>IF(AND(ISNUMBER(E211), ISNUMBER(M211)),M211-E211, "")</f>
        <v/>
      </c>
      <c r="O211" s="15"/>
      <c r="P211" s="15"/>
      <c r="Q211" s="15"/>
      <c r="R211" s="15"/>
      <c r="S211" s="15"/>
      <c r="T211" s="15"/>
    </row>
    <row r="212" spans="1:20" x14ac:dyDescent="0.3">
      <c r="A212" s="18" t="s">
        <v>423</v>
      </c>
      <c r="B212" s="19" t="s">
        <v>424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20"/>
      <c r="N212" s="13"/>
      <c r="O212" s="13"/>
      <c r="P212" s="13"/>
      <c r="Q212" s="15"/>
      <c r="R212" s="15"/>
      <c r="S212" s="15"/>
    </row>
    <row r="213" spans="1:20" x14ac:dyDescent="0.3">
      <c r="A213" s="18" t="s">
        <v>425</v>
      </c>
      <c r="B213" s="19" t="s">
        <v>426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20"/>
      <c r="N213" s="13"/>
      <c r="O213" s="13"/>
      <c r="P213" s="13"/>
      <c r="Q213" s="15"/>
      <c r="R213" s="15"/>
      <c r="S213" s="15"/>
    </row>
    <row r="214" spans="1:20" x14ac:dyDescent="0.3">
      <c r="A214" s="10" t="s">
        <v>427</v>
      </c>
      <c r="B214" s="11" t="s">
        <v>428</v>
      </c>
      <c r="C214" s="21">
        <v>1</v>
      </c>
      <c r="D214" s="13"/>
      <c r="E214" s="21">
        <v>1</v>
      </c>
      <c r="F214" s="13"/>
      <c r="G214" s="13"/>
      <c r="H214" s="13"/>
      <c r="I214" s="13"/>
      <c r="J214" s="13"/>
      <c r="K214" s="13"/>
      <c r="L214" s="22">
        <f>IF(ISBLANK(E214), "", E214)</f>
        <v>1</v>
      </c>
      <c r="M214" s="22" t="str">
        <f>IF(AND(ISNUMBER(M215),ISNUMBER(M216)), M215/M216, "")</f>
        <v/>
      </c>
      <c r="N214" s="22" t="str">
        <f>IF(AND(ISNUMBER(E214), ISNUMBER(M214)),M214-E214, "")</f>
        <v/>
      </c>
      <c r="O214" s="15"/>
      <c r="P214" s="15"/>
      <c r="Q214" s="15"/>
      <c r="R214" s="15"/>
      <c r="S214" s="15"/>
      <c r="T214" s="15"/>
    </row>
    <row r="215" spans="1:20" x14ac:dyDescent="0.3">
      <c r="A215" s="18" t="s">
        <v>429</v>
      </c>
      <c r="B215" s="19" t="s">
        <v>430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20"/>
      <c r="N215" s="13"/>
      <c r="O215" s="13"/>
      <c r="P215" s="13"/>
      <c r="Q215" s="15"/>
      <c r="R215" s="15"/>
      <c r="S215" s="15"/>
    </row>
    <row r="216" spans="1:20" x14ac:dyDescent="0.3">
      <c r="A216" s="18" t="s">
        <v>431</v>
      </c>
      <c r="B216" s="19" t="s">
        <v>432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20"/>
      <c r="N216" s="13"/>
      <c r="O216" s="13"/>
      <c r="P216" s="13"/>
      <c r="Q216" s="15"/>
      <c r="R216" s="15"/>
      <c r="S216" s="15"/>
    </row>
    <row r="217" spans="1:20" x14ac:dyDescent="0.3">
      <c r="A217" s="10" t="s">
        <v>433</v>
      </c>
      <c r="B217" s="11" t="s">
        <v>434</v>
      </c>
      <c r="C217" s="32" t="s">
        <v>923</v>
      </c>
      <c r="D217" s="13"/>
      <c r="E217" s="32" t="s">
        <v>923</v>
      </c>
      <c r="F217" s="13"/>
      <c r="G217" s="13"/>
      <c r="H217" s="13"/>
      <c r="I217" s="13"/>
      <c r="J217" s="13"/>
      <c r="K217" s="13"/>
      <c r="L217" s="33" t="str">
        <f>IF(ISBLANK(E217), "", E217)</f>
        <v>149 510</v>
      </c>
      <c r="M217" s="33" t="str">
        <f>IF(AND(ISNUMBER(M218),ISNUMBER(M219),ISNUMBER(M220),ISNUMBER(M221),ISNUMBER(M222),ISNUMBER(M223),ISNUMBER(M224),ISNUMBER(M225),ISNUMBER(M226)), M218+M219-M220-M221-M222-M223-M224-M225-M226, "")</f>
        <v/>
      </c>
      <c r="N217" s="33" t="str">
        <f>IF(AND(ISNUMBER(E217), ISNUMBER(M217)),M217-E217, "")</f>
        <v/>
      </c>
      <c r="O217" s="15"/>
      <c r="P217" s="15"/>
      <c r="Q217" s="15"/>
      <c r="R217" s="15"/>
      <c r="S217" s="15"/>
      <c r="T217" s="15"/>
    </row>
    <row r="218" spans="1:20" x14ac:dyDescent="0.3">
      <c r="A218" s="18" t="s">
        <v>435</v>
      </c>
      <c r="B218" s="19" t="s">
        <v>436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30"/>
      <c r="N218" s="13"/>
      <c r="O218" s="13"/>
      <c r="P218" s="13"/>
      <c r="Q218" s="15"/>
      <c r="R218" s="15"/>
      <c r="S218" s="15"/>
    </row>
    <row r="219" spans="1:20" x14ac:dyDescent="0.3">
      <c r="A219" s="18" t="s">
        <v>437</v>
      </c>
      <c r="B219" s="19" t="s">
        <v>438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30"/>
      <c r="N219" s="13"/>
      <c r="O219" s="13"/>
      <c r="P219" s="13"/>
      <c r="Q219" s="15"/>
      <c r="R219" s="15"/>
      <c r="S219" s="15"/>
    </row>
    <row r="220" spans="1:20" x14ac:dyDescent="0.3">
      <c r="A220" s="18" t="s">
        <v>439</v>
      </c>
      <c r="B220" s="19" t="s">
        <v>440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30"/>
      <c r="N220" s="13"/>
      <c r="O220" s="13"/>
      <c r="P220" s="13"/>
      <c r="Q220" s="15"/>
      <c r="R220" s="15"/>
      <c r="S220" s="15"/>
    </row>
    <row r="221" spans="1:20" x14ac:dyDescent="0.3">
      <c r="A221" s="18" t="s">
        <v>441</v>
      </c>
      <c r="B221" s="19" t="s">
        <v>442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30"/>
      <c r="N221" s="13"/>
      <c r="O221" s="13"/>
      <c r="P221" s="13"/>
      <c r="Q221" s="15"/>
      <c r="R221" s="15"/>
      <c r="S221" s="15"/>
    </row>
    <row r="222" spans="1:20" x14ac:dyDescent="0.3">
      <c r="A222" s="18" t="s">
        <v>443</v>
      </c>
      <c r="B222" s="19" t="s">
        <v>444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30"/>
      <c r="N222" s="13"/>
      <c r="O222" s="13"/>
      <c r="P222" s="13"/>
      <c r="Q222" s="15"/>
      <c r="R222" s="15"/>
      <c r="S222" s="15"/>
    </row>
    <row r="223" spans="1:20" x14ac:dyDescent="0.3">
      <c r="A223" s="18" t="s">
        <v>445</v>
      </c>
      <c r="B223" s="19" t="s">
        <v>446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30"/>
      <c r="N223" s="13"/>
      <c r="O223" s="13"/>
      <c r="P223" s="13"/>
      <c r="Q223" s="15"/>
      <c r="R223" s="15"/>
      <c r="S223" s="15"/>
    </row>
    <row r="224" spans="1:20" x14ac:dyDescent="0.3">
      <c r="A224" s="18" t="s">
        <v>447</v>
      </c>
      <c r="B224" s="19" t="s">
        <v>448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30"/>
      <c r="N224" s="13"/>
      <c r="O224" s="13"/>
      <c r="P224" s="13"/>
      <c r="Q224" s="15"/>
      <c r="R224" s="15"/>
      <c r="S224" s="15"/>
    </row>
    <row r="225" spans="1:20" x14ac:dyDescent="0.3">
      <c r="A225" s="18" t="s">
        <v>449</v>
      </c>
      <c r="B225" s="19" t="s">
        <v>450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30"/>
      <c r="N225" s="13"/>
      <c r="O225" s="13"/>
      <c r="P225" s="13"/>
      <c r="Q225" s="15"/>
      <c r="R225" s="15"/>
      <c r="S225" s="15"/>
    </row>
    <row r="226" spans="1:20" x14ac:dyDescent="0.3">
      <c r="A226" s="18" t="s">
        <v>451</v>
      </c>
      <c r="B226" s="19" t="s">
        <v>452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30"/>
      <c r="N226" s="13"/>
      <c r="O226" s="13"/>
      <c r="P226" s="13"/>
      <c r="Q226" s="15"/>
      <c r="R226" s="15"/>
      <c r="S226" s="15"/>
    </row>
    <row r="227" spans="1:20" x14ac:dyDescent="0.3">
      <c r="A227" s="10" t="s">
        <v>453</v>
      </c>
      <c r="B227" s="11" t="s">
        <v>454</v>
      </c>
      <c r="C227" s="12">
        <v>6.4</v>
      </c>
      <c r="D227" s="13"/>
      <c r="E227" s="12">
        <v>6.4</v>
      </c>
      <c r="F227" s="13"/>
      <c r="G227" s="13"/>
      <c r="H227" s="13"/>
      <c r="I227" s="13"/>
      <c r="J227" s="13"/>
      <c r="K227" s="13"/>
      <c r="L227" s="14">
        <f>IF(ISBLANK(E227), "", E227)</f>
        <v>6.4</v>
      </c>
      <c r="M227" s="14" t="str">
        <f>IF(AND(ISNUMBER(M228),ISNUMBER(M229)), M228/M229, "")</f>
        <v/>
      </c>
      <c r="N227" s="14" t="str">
        <f>IF(AND(ISNUMBER(E227), ISNUMBER(M227)),M227-E227, "")</f>
        <v/>
      </c>
      <c r="O227" s="15"/>
      <c r="P227" s="15"/>
      <c r="Q227" s="15"/>
      <c r="R227" s="15"/>
      <c r="S227" s="15"/>
      <c r="T227" s="15"/>
    </row>
    <row r="228" spans="1:20" x14ac:dyDescent="0.3">
      <c r="A228" s="18" t="s">
        <v>455</v>
      </c>
      <c r="B228" s="19" t="s">
        <v>456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30"/>
      <c r="N228" s="13"/>
      <c r="O228" s="13"/>
      <c r="P228" s="13"/>
      <c r="Q228" s="15"/>
      <c r="R228" s="15"/>
      <c r="S228" s="15"/>
    </row>
    <row r="229" spans="1:20" x14ac:dyDescent="0.3">
      <c r="A229" s="18" t="s">
        <v>457</v>
      </c>
      <c r="B229" s="19" t="s">
        <v>222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30"/>
      <c r="N229" s="13"/>
      <c r="O229" s="13"/>
      <c r="P229" s="13"/>
      <c r="Q229" s="15"/>
      <c r="R229" s="15"/>
      <c r="S229" s="15"/>
    </row>
    <row r="230" spans="1:20" x14ac:dyDescent="0.3">
      <c r="A230" s="10" t="s">
        <v>458</v>
      </c>
      <c r="B230" s="11" t="s">
        <v>459</v>
      </c>
      <c r="C230" s="21">
        <v>0.14599999999999999</v>
      </c>
      <c r="D230" s="13"/>
      <c r="E230" s="21">
        <v>0.14599999999999999</v>
      </c>
      <c r="F230" s="13"/>
      <c r="G230" s="13"/>
      <c r="H230" s="13"/>
      <c r="I230" s="13"/>
      <c r="J230" s="13"/>
      <c r="K230" s="13"/>
      <c r="L230" s="22">
        <f>IF(ISBLANK(E230), "", E230)</f>
        <v>0.14599999999999999</v>
      </c>
      <c r="M230" s="22" t="str">
        <f>IF(AND(ISNUMBER(M231),ISNUMBER(M232)), M231/M232, "")</f>
        <v/>
      </c>
      <c r="N230" s="22" t="str">
        <f>IF(AND(ISNUMBER(E230), ISNUMBER(M230)),M230-E230, "")</f>
        <v/>
      </c>
      <c r="O230" s="15"/>
      <c r="P230" s="15"/>
      <c r="Q230" s="15"/>
      <c r="R230" s="15"/>
      <c r="S230" s="15"/>
      <c r="T230" s="15"/>
    </row>
    <row r="231" spans="1:20" x14ac:dyDescent="0.3">
      <c r="A231" s="18" t="s">
        <v>460</v>
      </c>
      <c r="B231" s="19" t="s">
        <v>461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30"/>
      <c r="N231" s="13"/>
      <c r="O231" s="13"/>
      <c r="P231" s="13"/>
      <c r="Q231" s="15"/>
      <c r="R231" s="15"/>
      <c r="S231" s="15"/>
    </row>
    <row r="232" spans="1:20" x14ac:dyDescent="0.3">
      <c r="A232" s="18" t="s">
        <v>462</v>
      </c>
      <c r="B232" s="19" t="s">
        <v>238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30"/>
      <c r="N232" s="13"/>
      <c r="O232" s="13"/>
      <c r="P232" s="13"/>
      <c r="Q232" s="15"/>
      <c r="R232" s="15"/>
      <c r="S232" s="15"/>
    </row>
    <row r="233" spans="1:20" x14ac:dyDescent="0.3">
      <c r="A233" s="10" t="s">
        <v>463</v>
      </c>
      <c r="B233" s="11" t="s">
        <v>464</v>
      </c>
      <c r="C233" s="21">
        <v>2.5999999999999999E-2</v>
      </c>
      <c r="D233" s="13"/>
      <c r="E233" s="21">
        <v>2.5999999999999999E-2</v>
      </c>
      <c r="F233" s="13"/>
      <c r="G233" s="13"/>
      <c r="H233" s="13"/>
      <c r="I233" s="13"/>
      <c r="J233" s="13"/>
      <c r="K233" s="13"/>
      <c r="L233" s="22">
        <f>IF(ISBLANK(E233), "", E233)</f>
        <v>2.5999999999999999E-2</v>
      </c>
      <c r="M233" s="22" t="str">
        <f>IF(AND(ISNUMBER(M234),ISNUMBER(M235)), M234/M235, "")</f>
        <v/>
      </c>
      <c r="N233" s="22" t="str">
        <f>IF(AND(ISNUMBER(E233), ISNUMBER(M233)),M233-E233, "")</f>
        <v/>
      </c>
      <c r="O233" s="15"/>
      <c r="P233" s="15"/>
      <c r="Q233" s="15"/>
      <c r="R233" s="15"/>
      <c r="S233" s="15"/>
      <c r="T233" s="15"/>
    </row>
    <row r="234" spans="1:20" x14ac:dyDescent="0.3">
      <c r="A234" s="18" t="s">
        <v>465</v>
      </c>
      <c r="B234" s="19" t="s">
        <v>466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30"/>
      <c r="N234" s="13"/>
      <c r="O234" s="13"/>
      <c r="P234" s="13"/>
      <c r="Q234" s="15"/>
      <c r="R234" s="15"/>
      <c r="S234" s="15"/>
    </row>
    <row r="235" spans="1:20" x14ac:dyDescent="0.3">
      <c r="A235" s="18" t="s">
        <v>467</v>
      </c>
      <c r="B235" s="19" t="s">
        <v>238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30"/>
      <c r="N235" s="13"/>
      <c r="O235" s="13"/>
      <c r="P235" s="13"/>
      <c r="Q235" s="15"/>
      <c r="R235" s="15"/>
      <c r="S235" s="15"/>
    </row>
    <row r="236" spans="1:20" x14ac:dyDescent="0.3">
      <c r="A236" s="10" t="s">
        <v>468</v>
      </c>
      <c r="B236" s="11" t="s">
        <v>469</v>
      </c>
      <c r="C236" s="21">
        <v>0</v>
      </c>
      <c r="D236" s="13"/>
      <c r="E236" s="21">
        <v>0</v>
      </c>
      <c r="F236" s="13"/>
      <c r="G236" s="13"/>
      <c r="H236" s="13"/>
      <c r="I236" s="13"/>
      <c r="J236" s="13"/>
      <c r="K236" s="13"/>
      <c r="L236" s="22">
        <f>IF(ISBLANK(E236), "", E236)</f>
        <v>0</v>
      </c>
      <c r="M236" s="22" t="str">
        <f>IF(AND(ISNUMBER(M237),ISNUMBER(M238),ISNUMBER(M239)), M237/(M238+M239), "")</f>
        <v/>
      </c>
      <c r="N236" s="22" t="str">
        <f>IF(AND(ISNUMBER(E236), ISNUMBER(M236)),M236-E236, "")</f>
        <v/>
      </c>
      <c r="O236" s="15"/>
      <c r="P236" s="15"/>
      <c r="Q236" s="15"/>
      <c r="R236" s="15"/>
      <c r="S236" s="15"/>
      <c r="T236" s="15"/>
    </row>
    <row r="237" spans="1:20" x14ac:dyDescent="0.3">
      <c r="A237" s="18" t="s">
        <v>470</v>
      </c>
      <c r="B237" s="19" t="s">
        <v>466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30"/>
      <c r="N237" s="13"/>
      <c r="O237" s="13"/>
      <c r="P237" s="13"/>
      <c r="Q237" s="15"/>
      <c r="R237" s="15"/>
      <c r="S237" s="15"/>
    </row>
    <row r="238" spans="1:20" x14ac:dyDescent="0.3">
      <c r="A238" s="18" t="s">
        <v>471</v>
      </c>
      <c r="B238" s="19" t="s">
        <v>472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30"/>
      <c r="N238" s="13"/>
      <c r="O238" s="13"/>
      <c r="P238" s="13"/>
      <c r="Q238" s="15"/>
      <c r="R238" s="15"/>
      <c r="S238" s="15"/>
    </row>
    <row r="239" spans="1:20" x14ac:dyDescent="0.3">
      <c r="A239" s="18" t="s">
        <v>473</v>
      </c>
      <c r="B239" s="19" t="s">
        <v>474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30"/>
      <c r="N239" s="13"/>
      <c r="O239" s="13"/>
      <c r="P239" s="13"/>
      <c r="Q239" s="15"/>
      <c r="R239" s="15"/>
      <c r="S239" s="15"/>
    </row>
    <row r="240" spans="1:20" ht="27.6" x14ac:dyDescent="0.3">
      <c r="A240" s="10" t="s">
        <v>475</v>
      </c>
      <c r="B240" s="11" t="s">
        <v>476</v>
      </c>
      <c r="C240" s="21">
        <v>0.11</v>
      </c>
      <c r="D240" s="13"/>
      <c r="E240" s="21">
        <v>0.11</v>
      </c>
      <c r="F240" s="13"/>
      <c r="G240" s="13"/>
      <c r="H240" s="13"/>
      <c r="I240" s="13"/>
      <c r="J240" s="13"/>
      <c r="K240" s="13"/>
      <c r="L240" s="22">
        <f>IF(ISBLANK(E240), "", E240)</f>
        <v>0.11</v>
      </c>
      <c r="M240" s="22" t="str">
        <f>IF(AND(ISNUMBER(M241),ISNUMBER(M242),ISNUMBER(M243)), M241/(M242+M243), "")</f>
        <v/>
      </c>
      <c r="N240" s="22" t="str">
        <f>IF(AND(ISNUMBER(E240), ISNUMBER(M240)),M240-E240, "")</f>
        <v/>
      </c>
      <c r="O240" s="15"/>
      <c r="P240" s="15"/>
      <c r="Q240" s="15"/>
      <c r="R240" s="15"/>
      <c r="S240" s="15"/>
      <c r="T240" s="15"/>
    </row>
    <row r="241" spans="1:20" x14ac:dyDescent="0.3">
      <c r="A241" s="18" t="s">
        <v>477</v>
      </c>
      <c r="B241" s="19" t="s">
        <v>478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30"/>
      <c r="N241" s="13"/>
      <c r="O241" s="13"/>
      <c r="P241" s="13"/>
      <c r="Q241" s="15"/>
      <c r="R241" s="15"/>
      <c r="S241" s="15"/>
    </row>
    <row r="242" spans="1:20" x14ac:dyDescent="0.3">
      <c r="A242" s="18" t="s">
        <v>479</v>
      </c>
      <c r="B242" s="19" t="s">
        <v>480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30"/>
      <c r="N242" s="13"/>
      <c r="O242" s="13"/>
      <c r="P242" s="13"/>
      <c r="Q242" s="15"/>
      <c r="R242" s="15"/>
      <c r="S242" s="15"/>
    </row>
    <row r="243" spans="1:20" x14ac:dyDescent="0.3">
      <c r="A243" s="18" t="s">
        <v>481</v>
      </c>
      <c r="B243" s="19" t="s">
        <v>482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30"/>
      <c r="N243" s="13"/>
      <c r="O243" s="13"/>
      <c r="P243" s="13"/>
      <c r="Q243" s="15"/>
      <c r="R243" s="15"/>
      <c r="S243" s="15"/>
    </row>
    <row r="244" spans="1:20" x14ac:dyDescent="0.3">
      <c r="A244" s="10" t="s">
        <v>483</v>
      </c>
      <c r="B244" s="11" t="s">
        <v>484</v>
      </c>
      <c r="C244" s="21">
        <v>2.8000000000000001E-2</v>
      </c>
      <c r="D244" s="13"/>
      <c r="E244" s="21">
        <v>2.8000000000000001E-2</v>
      </c>
      <c r="F244" s="13"/>
      <c r="G244" s="13"/>
      <c r="H244" s="13"/>
      <c r="I244" s="13"/>
      <c r="J244" s="13"/>
      <c r="K244" s="13"/>
      <c r="L244" s="22">
        <f>IF(ISBLANK(E244), "", E244)</f>
        <v>2.8000000000000001E-2</v>
      </c>
      <c r="M244" s="22" t="str">
        <f>IF(AND(ISNUMBER(M245),ISNUMBER(M246)), (M245-M246)/M245, "")</f>
        <v/>
      </c>
      <c r="N244" s="22" t="str">
        <f>IF(AND(ISNUMBER(E244), ISNUMBER(M244)),M244-E244, "")</f>
        <v/>
      </c>
      <c r="O244" s="15"/>
      <c r="P244" s="15"/>
      <c r="Q244" s="15"/>
      <c r="R244" s="15"/>
      <c r="S244" s="15"/>
      <c r="T244" s="15"/>
    </row>
    <row r="245" spans="1:20" x14ac:dyDescent="0.3">
      <c r="A245" s="18" t="s">
        <v>485</v>
      </c>
      <c r="B245" s="19" t="s">
        <v>486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30"/>
      <c r="N245" s="13"/>
      <c r="O245" s="13"/>
      <c r="P245" s="13"/>
      <c r="Q245" s="15"/>
      <c r="R245" s="15"/>
      <c r="S245" s="15"/>
    </row>
    <row r="246" spans="1:20" x14ac:dyDescent="0.3">
      <c r="A246" s="18" t="s">
        <v>487</v>
      </c>
      <c r="B246" s="19" t="s">
        <v>488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30"/>
      <c r="N246" s="13"/>
      <c r="O246" s="13"/>
      <c r="P246" s="13"/>
      <c r="Q246" s="15"/>
      <c r="R246" s="15"/>
      <c r="S246" s="15"/>
    </row>
    <row r="247" spans="1:20" x14ac:dyDescent="0.3">
      <c r="A247" s="10" t="s">
        <v>489</v>
      </c>
      <c r="B247" s="11" t="s">
        <v>490</v>
      </c>
      <c r="C247" s="43" t="s">
        <v>917</v>
      </c>
      <c r="D247" s="13"/>
      <c r="E247" s="43" t="s">
        <v>917</v>
      </c>
      <c r="F247" s="13"/>
      <c r="G247" s="13"/>
      <c r="H247" s="13"/>
      <c r="I247" s="13"/>
      <c r="J247" s="13"/>
      <c r="K247" s="13"/>
      <c r="L247" s="22" t="str">
        <f>IF(ISBLANK(E247), "", E247)</f>
        <v>District Function</v>
      </c>
      <c r="M247" s="22" t="str">
        <f>IF(AND(ISNUMBER(M248),ISNUMBER(M249)), (M248-M249)/M248, "")</f>
        <v/>
      </c>
      <c r="N247" s="22" t="str">
        <f>IF(AND(ISNUMBER(E247), ISNUMBER(M247)),M247-E247, "")</f>
        <v/>
      </c>
      <c r="O247" s="15"/>
      <c r="P247" s="15"/>
      <c r="Q247" s="15"/>
      <c r="R247" s="15"/>
      <c r="S247" s="15"/>
      <c r="T247" s="15"/>
    </row>
    <row r="248" spans="1:20" x14ac:dyDescent="0.3">
      <c r="A248" s="18" t="s">
        <v>491</v>
      </c>
      <c r="B248" s="19" t="s">
        <v>492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30"/>
      <c r="N248" s="13"/>
      <c r="O248" s="13"/>
      <c r="P248" s="13"/>
      <c r="Q248" s="15"/>
      <c r="R248" s="15"/>
      <c r="S248" s="15"/>
    </row>
    <row r="249" spans="1:20" x14ac:dyDescent="0.3">
      <c r="A249" s="18" t="s">
        <v>493</v>
      </c>
      <c r="B249" s="19" t="s">
        <v>494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30"/>
      <c r="N249" s="13"/>
      <c r="O249" s="13"/>
      <c r="P249" s="13"/>
      <c r="Q249" s="15"/>
      <c r="R249" s="15"/>
      <c r="S249" s="15"/>
    </row>
    <row r="250" spans="1:20" x14ac:dyDescent="0.3">
      <c r="A250" s="10" t="s">
        <v>495</v>
      </c>
      <c r="B250" s="11" t="s">
        <v>496</v>
      </c>
      <c r="C250" s="43" t="s">
        <v>917</v>
      </c>
      <c r="D250" s="13"/>
      <c r="E250" s="43" t="s">
        <v>916</v>
      </c>
      <c r="F250" s="13"/>
      <c r="G250" s="13"/>
      <c r="H250" s="13"/>
      <c r="I250" s="13"/>
      <c r="J250" s="13"/>
      <c r="K250" s="13"/>
      <c r="L250" s="22" t="str">
        <f>IF(ISBLANK(E250), "", E250)</f>
        <v xml:space="preserve">District Function </v>
      </c>
      <c r="M250" s="22" t="str">
        <f>IF(AND(ISNUMBER(M251),ISNUMBER(M252)), (M251-M252)/M251, "")</f>
        <v/>
      </c>
      <c r="N250" s="22" t="str">
        <f>IF(AND(ISNUMBER(E250), ISNUMBER(M250)),M250-E250, "")</f>
        <v/>
      </c>
      <c r="O250" s="15"/>
      <c r="P250" s="15"/>
      <c r="Q250" s="15"/>
      <c r="R250" s="15"/>
      <c r="S250" s="15"/>
      <c r="T250" s="15"/>
    </row>
    <row r="251" spans="1:20" x14ac:dyDescent="0.3">
      <c r="A251" s="18" t="s">
        <v>497</v>
      </c>
      <c r="B251" s="19" t="s">
        <v>498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30"/>
      <c r="N251" s="13"/>
      <c r="O251" s="13"/>
      <c r="P251" s="13"/>
      <c r="Q251" s="15"/>
      <c r="R251" s="15"/>
      <c r="S251" s="15"/>
    </row>
    <row r="252" spans="1:20" x14ac:dyDescent="0.3">
      <c r="A252" s="18" t="s">
        <v>499</v>
      </c>
      <c r="B252" s="19" t="s">
        <v>500</v>
      </c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30"/>
      <c r="N252" s="13"/>
      <c r="O252" s="13"/>
      <c r="P252" s="13"/>
      <c r="Q252" s="15"/>
      <c r="R252" s="15"/>
      <c r="S252" s="15"/>
    </row>
    <row r="253" spans="1:20" x14ac:dyDescent="0.3">
      <c r="A253" s="10" t="s">
        <v>501</v>
      </c>
      <c r="B253" s="11" t="s">
        <v>502</v>
      </c>
      <c r="C253" s="21">
        <v>1.9599999999999999E-2</v>
      </c>
      <c r="D253" s="13"/>
      <c r="E253" s="21">
        <v>1.9599999999999999E-2</v>
      </c>
      <c r="F253" s="13"/>
      <c r="G253" s="13"/>
      <c r="H253" s="13"/>
      <c r="I253" s="13"/>
      <c r="J253" s="13"/>
      <c r="K253" s="13"/>
      <c r="L253" s="22">
        <f>IF(ISBLANK(E253), "", E253)</f>
        <v>1.9599999999999999E-2</v>
      </c>
      <c r="M253" s="22" t="str">
        <f>IF(AND(ISNUMBER(M254),ISNUMBER(M255)), (M254-M255)/M254, "")</f>
        <v/>
      </c>
      <c r="N253" s="22" t="str">
        <f>IF(AND(ISNUMBER(E253), ISNUMBER(M253)),M253-E253, "")</f>
        <v/>
      </c>
      <c r="O253" s="15"/>
      <c r="P253" s="15"/>
      <c r="Q253" s="15"/>
      <c r="R253" s="15"/>
      <c r="S253" s="15"/>
      <c r="T253" s="15"/>
    </row>
    <row r="254" spans="1:20" x14ac:dyDescent="0.3">
      <c r="A254" s="18" t="s">
        <v>503</v>
      </c>
      <c r="B254" s="19" t="s">
        <v>504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30"/>
      <c r="N254" s="13"/>
      <c r="O254" s="13"/>
      <c r="P254" s="13"/>
      <c r="Q254" s="15"/>
      <c r="R254" s="15"/>
      <c r="S254" s="15"/>
    </row>
    <row r="255" spans="1:20" x14ac:dyDescent="0.3">
      <c r="A255" s="18" t="s">
        <v>505</v>
      </c>
      <c r="B255" s="19" t="s">
        <v>506</v>
      </c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30"/>
      <c r="N255" s="13"/>
      <c r="O255" s="13"/>
      <c r="P255" s="13"/>
      <c r="Q255" s="15"/>
      <c r="R255" s="15"/>
      <c r="S255" s="15"/>
    </row>
    <row r="256" spans="1:20" ht="57.6" x14ac:dyDescent="0.3">
      <c r="A256" s="8" t="s">
        <v>12</v>
      </c>
      <c r="B256" s="8" t="s">
        <v>13</v>
      </c>
      <c r="C256" s="8" t="s">
        <v>14</v>
      </c>
      <c r="D256" s="8" t="s">
        <v>15</v>
      </c>
      <c r="E256" s="8" t="s">
        <v>16</v>
      </c>
      <c r="F256" s="8"/>
      <c r="G256" s="8"/>
      <c r="H256" s="8"/>
      <c r="I256" s="8"/>
      <c r="J256" s="8"/>
      <c r="K256" s="8"/>
      <c r="L256" s="8" t="s">
        <v>16</v>
      </c>
      <c r="M256" s="8" t="s">
        <v>407</v>
      </c>
      <c r="N256" s="8" t="s">
        <v>25</v>
      </c>
      <c r="O256" s="8" t="s">
        <v>26</v>
      </c>
      <c r="P256" s="8" t="s">
        <v>27</v>
      </c>
      <c r="Q256" s="8" t="s">
        <v>28</v>
      </c>
      <c r="R256" s="8" t="s">
        <v>29</v>
      </c>
      <c r="S256" s="8" t="s">
        <v>30</v>
      </c>
    </row>
    <row r="257" spans="1:19" x14ac:dyDescent="0.3">
      <c r="A257" s="9" t="s">
        <v>507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x14ac:dyDescent="0.3">
      <c r="A258" s="10" t="s">
        <v>508</v>
      </c>
      <c r="B258" s="11" t="s">
        <v>509</v>
      </c>
      <c r="C258" s="21">
        <v>8.6E-3</v>
      </c>
      <c r="D258" s="21">
        <v>8.6E-3</v>
      </c>
      <c r="E258" s="13"/>
      <c r="F258" s="13"/>
      <c r="G258" s="13"/>
      <c r="H258" s="13"/>
      <c r="I258" s="13"/>
      <c r="J258" s="13"/>
      <c r="K258" s="13"/>
      <c r="L258" s="13"/>
      <c r="M258" s="22" t="str">
        <f>IF(AND(ISNUMBER(M259),ISNUMBER(M260)), (M259-M260)/M259, "")</f>
        <v/>
      </c>
      <c r="N258" s="13"/>
      <c r="O258" s="13"/>
      <c r="P258" s="15"/>
      <c r="Q258" s="15"/>
      <c r="R258" s="15"/>
      <c r="S258" s="15"/>
    </row>
    <row r="259" spans="1:19" x14ac:dyDescent="0.3">
      <c r="A259" s="18" t="s">
        <v>510</v>
      </c>
      <c r="B259" s="19" t="s">
        <v>511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20"/>
      <c r="N259" s="13"/>
      <c r="O259" s="13"/>
      <c r="P259" s="13"/>
      <c r="Q259" s="15"/>
      <c r="R259" s="15"/>
      <c r="S259" s="15"/>
    </row>
    <row r="260" spans="1:19" x14ac:dyDescent="0.3">
      <c r="A260" s="18" t="s">
        <v>512</v>
      </c>
      <c r="B260" s="19" t="s">
        <v>513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20"/>
      <c r="N260" s="13"/>
      <c r="O260" s="13"/>
      <c r="P260" s="13"/>
      <c r="Q260" s="15"/>
      <c r="R260" s="15"/>
      <c r="S260" s="15"/>
    </row>
    <row r="261" spans="1:19" x14ac:dyDescent="0.3">
      <c r="A261" s="10" t="s">
        <v>514</v>
      </c>
      <c r="B261" s="11" t="s">
        <v>515</v>
      </c>
      <c r="C261" s="21">
        <v>0.86</v>
      </c>
      <c r="D261" s="21">
        <v>1</v>
      </c>
      <c r="E261" s="13"/>
      <c r="F261" s="13"/>
      <c r="G261" s="13"/>
      <c r="H261" s="13"/>
      <c r="I261" s="13"/>
      <c r="J261" s="13"/>
      <c r="K261" s="13"/>
      <c r="L261" s="13"/>
      <c r="M261" s="22" t="str">
        <f>IF(AND(ISNUMBER(M262),ISNUMBER(M263)), M262/M263, "")</f>
        <v/>
      </c>
      <c r="N261" s="13"/>
      <c r="O261" s="13"/>
      <c r="P261" s="15"/>
      <c r="Q261" s="15"/>
      <c r="R261" s="15"/>
      <c r="S261" s="15"/>
    </row>
    <row r="262" spans="1:19" x14ac:dyDescent="0.3">
      <c r="A262" s="18" t="s">
        <v>516</v>
      </c>
      <c r="B262" s="19" t="s">
        <v>517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20"/>
      <c r="N262" s="13"/>
      <c r="O262" s="13"/>
      <c r="P262" s="13"/>
      <c r="Q262" s="15"/>
      <c r="R262" s="15"/>
      <c r="S262" s="15"/>
    </row>
    <row r="263" spans="1:19" x14ac:dyDescent="0.3">
      <c r="A263" s="18" t="s">
        <v>518</v>
      </c>
      <c r="B263" s="19" t="s">
        <v>519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20"/>
      <c r="N263" s="13"/>
      <c r="O263" s="13"/>
      <c r="P263" s="13"/>
      <c r="Q263" s="15"/>
      <c r="R263" s="15"/>
      <c r="S263" s="15"/>
    </row>
    <row r="264" spans="1:19" x14ac:dyDescent="0.3">
      <c r="A264" s="10" t="s">
        <v>520</v>
      </c>
      <c r="B264" s="11" t="s">
        <v>521</v>
      </c>
      <c r="C264" s="12">
        <v>46</v>
      </c>
      <c r="D264" s="12">
        <v>46</v>
      </c>
      <c r="E264" s="13"/>
      <c r="F264" s="13"/>
      <c r="G264" s="13"/>
      <c r="H264" s="13"/>
      <c r="I264" s="13"/>
      <c r="J264" s="13"/>
      <c r="K264" s="13"/>
      <c r="L264" s="13"/>
      <c r="M264" s="14" t="str">
        <f>IF(AND(ISNUMBER(M265),ISNUMBER(M266)), M265/M266, "")</f>
        <v/>
      </c>
      <c r="N264" s="13"/>
      <c r="O264" s="13"/>
      <c r="P264" s="15"/>
      <c r="Q264" s="15"/>
      <c r="R264" s="15"/>
      <c r="S264" s="15"/>
    </row>
    <row r="265" spans="1:19" x14ac:dyDescent="0.3">
      <c r="A265" s="18" t="s">
        <v>522</v>
      </c>
      <c r="B265" s="19" t="s">
        <v>523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20"/>
      <c r="N265" s="13"/>
      <c r="O265" s="13"/>
      <c r="P265" s="13"/>
      <c r="Q265" s="15"/>
      <c r="R265" s="15"/>
      <c r="S265" s="15"/>
    </row>
    <row r="266" spans="1:19" x14ac:dyDescent="0.3">
      <c r="A266" s="18" t="s">
        <v>524</v>
      </c>
      <c r="B266" s="19" t="s">
        <v>525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20"/>
      <c r="N266" s="13"/>
      <c r="O266" s="13"/>
      <c r="P266" s="13"/>
      <c r="Q266" s="15"/>
      <c r="R266" s="15"/>
      <c r="S266" s="15"/>
    </row>
    <row r="267" spans="1:19" x14ac:dyDescent="0.3">
      <c r="A267" s="10" t="s">
        <v>526</v>
      </c>
      <c r="B267" s="11" t="s">
        <v>527</v>
      </c>
      <c r="C267" s="21"/>
      <c r="D267" s="21"/>
      <c r="E267" s="13"/>
      <c r="F267" s="13"/>
      <c r="G267" s="13"/>
      <c r="H267" s="13"/>
      <c r="I267" s="13"/>
      <c r="J267" s="13"/>
      <c r="K267" s="13"/>
      <c r="L267" s="13"/>
      <c r="M267" s="22" t="str">
        <f>IF(AND(ISNUMBER(M268),ISNUMBER(M269)), M268/M269, "")</f>
        <v/>
      </c>
      <c r="N267" s="13"/>
      <c r="O267" s="13"/>
      <c r="P267" s="15"/>
      <c r="Q267" s="15"/>
      <c r="R267" s="15"/>
      <c r="S267" s="15"/>
    </row>
    <row r="268" spans="1:19" x14ac:dyDescent="0.3">
      <c r="A268" s="18" t="s">
        <v>528</v>
      </c>
      <c r="B268" s="19" t="s">
        <v>529</v>
      </c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20"/>
      <c r="N268" s="13"/>
      <c r="O268" s="13"/>
      <c r="P268" s="13"/>
      <c r="Q268" s="15"/>
      <c r="R268" s="15"/>
      <c r="S268" s="15"/>
    </row>
    <row r="269" spans="1:19" x14ac:dyDescent="0.3">
      <c r="A269" s="18" t="s">
        <v>530</v>
      </c>
      <c r="B269" s="19" t="s">
        <v>531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20"/>
      <c r="N269" s="13"/>
      <c r="O269" s="13"/>
      <c r="P269" s="13"/>
      <c r="Q269" s="15"/>
      <c r="R269" s="15"/>
      <c r="S269" s="15"/>
    </row>
    <row r="270" spans="1:19" x14ac:dyDescent="0.3">
      <c r="A270" s="10" t="s">
        <v>532</v>
      </c>
      <c r="B270" s="11" t="s">
        <v>533</v>
      </c>
      <c r="C270" s="12">
        <v>6</v>
      </c>
      <c r="D270" s="12">
        <v>0</v>
      </c>
      <c r="E270" s="13"/>
      <c r="F270" s="13"/>
      <c r="G270" s="13"/>
      <c r="H270" s="13"/>
      <c r="I270" s="13"/>
      <c r="J270" s="13"/>
      <c r="K270" s="13"/>
      <c r="L270" s="13"/>
      <c r="M270" s="14" t="str">
        <f>IF(AND(ISNUMBER(M271),ISNUMBER(M272)), M271/(M272/10), "")</f>
        <v/>
      </c>
      <c r="N270" s="13"/>
      <c r="O270" s="13"/>
      <c r="P270" s="15"/>
      <c r="Q270" s="15"/>
      <c r="R270" s="15"/>
      <c r="S270" s="15"/>
    </row>
    <row r="271" spans="1:19" x14ac:dyDescent="0.3">
      <c r="A271" s="18" t="s">
        <v>534</v>
      </c>
      <c r="B271" s="19" t="s">
        <v>71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20"/>
      <c r="N271" s="13"/>
      <c r="O271" s="13"/>
      <c r="P271" s="13"/>
      <c r="Q271" s="15"/>
      <c r="R271" s="15"/>
      <c r="S271" s="15"/>
    </row>
    <row r="272" spans="1:19" x14ac:dyDescent="0.3">
      <c r="A272" s="18" t="s">
        <v>535</v>
      </c>
      <c r="B272" s="19" t="s">
        <v>536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20"/>
      <c r="N272" s="13"/>
      <c r="O272" s="13"/>
      <c r="P272" s="13"/>
      <c r="Q272" s="15"/>
      <c r="R272" s="15"/>
      <c r="S272" s="15"/>
    </row>
    <row r="273" spans="1:19" x14ac:dyDescent="0.3">
      <c r="A273" s="10" t="s">
        <v>537</v>
      </c>
      <c r="B273" s="11" t="s">
        <v>538</v>
      </c>
      <c r="C273" s="45" t="s">
        <v>917</v>
      </c>
      <c r="D273" s="45" t="s">
        <v>917</v>
      </c>
      <c r="E273" s="13"/>
      <c r="F273" s="13"/>
      <c r="G273" s="13"/>
      <c r="H273" s="13"/>
      <c r="I273" s="13"/>
      <c r="J273" s="13"/>
      <c r="K273" s="13"/>
      <c r="L273" s="13"/>
      <c r="M273" s="14" t="str">
        <f>IF(AND(ISNUMBER(M274),ISNUMBER(M275)), M274/M275*100, "")</f>
        <v/>
      </c>
      <c r="N273" s="13"/>
      <c r="O273" s="13"/>
      <c r="P273" s="15"/>
      <c r="Q273" s="15"/>
      <c r="R273" s="15"/>
      <c r="S273" s="15"/>
    </row>
    <row r="274" spans="1:19" x14ac:dyDescent="0.3">
      <c r="A274" s="18" t="s">
        <v>539</v>
      </c>
      <c r="B274" s="19" t="s">
        <v>540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20"/>
      <c r="N274" s="13"/>
      <c r="O274" s="13"/>
      <c r="P274" s="13"/>
      <c r="Q274" s="15"/>
      <c r="R274" s="15"/>
      <c r="S274" s="15"/>
    </row>
    <row r="275" spans="1:19" x14ac:dyDescent="0.3">
      <c r="A275" s="18" t="s">
        <v>541</v>
      </c>
      <c r="B275" s="19" t="s">
        <v>542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20"/>
      <c r="N275" s="13"/>
      <c r="O275" s="13"/>
      <c r="P275" s="13"/>
      <c r="Q275" s="15"/>
      <c r="R275" s="15"/>
      <c r="S275" s="15"/>
    </row>
    <row r="276" spans="1:19" x14ac:dyDescent="0.3">
      <c r="A276" s="10" t="s">
        <v>543</v>
      </c>
      <c r="B276" s="11" t="s">
        <v>544</v>
      </c>
      <c r="C276" s="45" t="s">
        <v>917</v>
      </c>
      <c r="D276" s="45" t="s">
        <v>917</v>
      </c>
      <c r="E276" s="13"/>
      <c r="F276" s="13"/>
      <c r="G276" s="13"/>
      <c r="H276" s="13"/>
      <c r="I276" s="13"/>
      <c r="J276" s="13"/>
      <c r="K276" s="13"/>
      <c r="L276" s="13"/>
      <c r="M276" s="14" t="str">
        <f>IF(AND(ISNUMBER(M277),ISNUMBER(M278)), M277/M278*100, "")</f>
        <v/>
      </c>
      <c r="N276" s="13"/>
      <c r="O276" s="13"/>
      <c r="P276" s="15"/>
      <c r="Q276" s="15"/>
      <c r="R276" s="15"/>
      <c r="S276" s="15"/>
    </row>
    <row r="277" spans="1:19" x14ac:dyDescent="0.3">
      <c r="A277" s="18" t="s">
        <v>545</v>
      </c>
      <c r="B277" s="19" t="s">
        <v>546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20"/>
      <c r="N277" s="13"/>
      <c r="O277" s="13"/>
      <c r="P277" s="13"/>
      <c r="Q277" s="15"/>
      <c r="R277" s="15"/>
      <c r="S277" s="15"/>
    </row>
    <row r="278" spans="1:19" x14ac:dyDescent="0.3">
      <c r="A278" s="18" t="s">
        <v>547</v>
      </c>
      <c r="B278" s="19" t="s">
        <v>548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20"/>
      <c r="N278" s="13"/>
      <c r="O278" s="13"/>
      <c r="P278" s="13"/>
      <c r="Q278" s="15"/>
      <c r="R278" s="15"/>
      <c r="S278" s="15"/>
    </row>
    <row r="279" spans="1:19" x14ac:dyDescent="0.3">
      <c r="A279" s="10" t="s">
        <v>549</v>
      </c>
      <c r="B279" s="11" t="s">
        <v>550</v>
      </c>
      <c r="C279" s="45" t="s">
        <v>917</v>
      </c>
      <c r="D279" s="45" t="s">
        <v>917</v>
      </c>
      <c r="E279" s="13"/>
      <c r="F279" s="13"/>
      <c r="G279" s="13"/>
      <c r="H279" s="13"/>
      <c r="I279" s="13"/>
      <c r="J279" s="13"/>
      <c r="K279" s="13"/>
      <c r="L279" s="13"/>
      <c r="M279" s="14" t="str">
        <f>IF(AND(ISNUMBER(M280),ISNUMBER(M281)), M280/M281*1000, "")</f>
        <v/>
      </c>
      <c r="N279" s="13"/>
      <c r="O279" s="13"/>
      <c r="P279" s="15"/>
      <c r="Q279" s="15"/>
      <c r="R279" s="15"/>
      <c r="S279" s="15"/>
    </row>
    <row r="280" spans="1:19" x14ac:dyDescent="0.3">
      <c r="A280" s="18" t="s">
        <v>551</v>
      </c>
      <c r="B280" s="19" t="s">
        <v>552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20"/>
      <c r="N280" s="13"/>
      <c r="O280" s="13"/>
      <c r="P280" s="13"/>
      <c r="Q280" s="15"/>
      <c r="R280" s="15"/>
      <c r="S280" s="15"/>
    </row>
    <row r="281" spans="1:19" x14ac:dyDescent="0.3">
      <c r="A281" s="18" t="s">
        <v>553</v>
      </c>
      <c r="B281" s="19" t="s">
        <v>554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20"/>
      <c r="N281" s="13"/>
      <c r="O281" s="13"/>
      <c r="P281" s="13"/>
      <c r="Q281" s="15"/>
      <c r="R281" s="15"/>
      <c r="S281" s="15"/>
    </row>
    <row r="282" spans="1:19" x14ac:dyDescent="0.3">
      <c r="A282" s="10" t="s">
        <v>555</v>
      </c>
      <c r="B282" s="11" t="s">
        <v>556</v>
      </c>
      <c r="C282" s="43" t="s">
        <v>917</v>
      </c>
      <c r="D282" s="43" t="s">
        <v>917</v>
      </c>
      <c r="E282" s="13"/>
      <c r="F282" s="13"/>
      <c r="G282" s="13"/>
      <c r="H282" s="13"/>
      <c r="I282" s="13"/>
      <c r="J282" s="13"/>
      <c r="K282" s="13"/>
      <c r="L282" s="13"/>
      <c r="M282" s="22" t="str">
        <f>IF(AND(ISNUMBER(M283),ISNUMBER(M284)), M283/M284, "")</f>
        <v/>
      </c>
      <c r="N282" s="13"/>
      <c r="O282" s="13"/>
      <c r="P282" s="15"/>
      <c r="Q282" s="15"/>
      <c r="R282" s="15"/>
      <c r="S282" s="15"/>
    </row>
    <row r="283" spans="1:19" x14ac:dyDescent="0.3">
      <c r="A283" s="18" t="s">
        <v>557</v>
      </c>
      <c r="B283" s="19" t="s">
        <v>558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20"/>
      <c r="N283" s="13"/>
      <c r="O283" s="13"/>
      <c r="P283" s="13"/>
      <c r="Q283" s="15"/>
      <c r="R283" s="15"/>
      <c r="S283" s="15"/>
    </row>
    <row r="284" spans="1:19" x14ac:dyDescent="0.3">
      <c r="A284" s="18" t="s">
        <v>559</v>
      </c>
      <c r="B284" s="19" t="s">
        <v>560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20"/>
      <c r="N284" s="13"/>
      <c r="O284" s="13"/>
      <c r="P284" s="13"/>
      <c r="Q284" s="15"/>
      <c r="R284" s="15"/>
      <c r="S284" s="15"/>
    </row>
    <row r="285" spans="1:19" x14ac:dyDescent="0.3">
      <c r="A285" s="10" t="s">
        <v>561</v>
      </c>
      <c r="B285" s="11" t="s">
        <v>562</v>
      </c>
      <c r="C285" s="43" t="s">
        <v>917</v>
      </c>
      <c r="D285" s="43" t="s">
        <v>917</v>
      </c>
      <c r="E285" s="13"/>
      <c r="F285" s="13"/>
      <c r="G285" s="13"/>
      <c r="H285" s="13"/>
      <c r="I285" s="13"/>
      <c r="J285" s="13"/>
      <c r="K285" s="13"/>
      <c r="L285" s="13"/>
      <c r="M285" s="22" t="str">
        <f>IF(AND(ISNUMBER(M286),ISNUMBER(M287)), M286/M287, "")</f>
        <v/>
      </c>
      <c r="N285" s="13"/>
      <c r="O285" s="13"/>
      <c r="P285" s="15"/>
      <c r="Q285" s="15"/>
      <c r="R285" s="15"/>
      <c r="S285" s="15"/>
    </row>
    <row r="286" spans="1:19" ht="27.6" x14ac:dyDescent="0.3">
      <c r="A286" s="18" t="s">
        <v>563</v>
      </c>
      <c r="B286" s="19" t="s">
        <v>564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20"/>
      <c r="N286" s="13"/>
      <c r="O286" s="13"/>
      <c r="P286" s="13"/>
      <c r="Q286" s="15"/>
      <c r="R286" s="15"/>
      <c r="S286" s="15"/>
    </row>
    <row r="287" spans="1:19" x14ac:dyDescent="0.3">
      <c r="A287" s="18" t="s">
        <v>565</v>
      </c>
      <c r="B287" s="19" t="s">
        <v>566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20"/>
      <c r="N287" s="13"/>
      <c r="O287" s="13"/>
      <c r="P287" s="13"/>
      <c r="Q287" s="15"/>
      <c r="R287" s="15"/>
      <c r="S287" s="15"/>
    </row>
    <row r="288" spans="1:19" x14ac:dyDescent="0.3">
      <c r="A288" s="10" t="s">
        <v>567</v>
      </c>
      <c r="B288" s="11" t="s">
        <v>568</v>
      </c>
      <c r="C288" s="43" t="s">
        <v>917</v>
      </c>
      <c r="D288" s="43" t="s">
        <v>917</v>
      </c>
      <c r="E288" s="13"/>
      <c r="F288" s="13"/>
      <c r="G288" s="13"/>
      <c r="H288" s="13"/>
      <c r="I288" s="13"/>
      <c r="J288" s="13"/>
      <c r="K288" s="13"/>
      <c r="L288" s="13"/>
      <c r="M288" s="22" t="str">
        <f>IF(AND(ISNUMBER(M289),ISNUMBER(M290)), (M289-M290)/M289, "")</f>
        <v/>
      </c>
      <c r="N288" s="13"/>
      <c r="O288" s="13"/>
      <c r="P288" s="15"/>
      <c r="Q288" s="15"/>
      <c r="R288" s="15"/>
      <c r="S288" s="15"/>
    </row>
    <row r="289" spans="1:19" x14ac:dyDescent="0.3">
      <c r="A289" s="18" t="s">
        <v>569</v>
      </c>
      <c r="B289" s="19" t="s">
        <v>570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20"/>
      <c r="N289" s="13"/>
      <c r="O289" s="13"/>
      <c r="P289" s="13"/>
      <c r="Q289" s="15"/>
      <c r="R289" s="15"/>
      <c r="S289" s="15"/>
    </row>
    <row r="290" spans="1:19" x14ac:dyDescent="0.3">
      <c r="A290" s="18" t="s">
        <v>571</v>
      </c>
      <c r="B290" s="19" t="s">
        <v>572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20"/>
      <c r="N290" s="13"/>
      <c r="O290" s="13"/>
      <c r="P290" s="13"/>
      <c r="Q290" s="15"/>
      <c r="R290" s="15"/>
      <c r="S290" s="15"/>
    </row>
    <row r="291" spans="1:19" x14ac:dyDescent="0.3">
      <c r="A291" s="10" t="s">
        <v>573</v>
      </c>
      <c r="B291" s="11" t="s">
        <v>574</v>
      </c>
      <c r="C291" s="45" t="s">
        <v>917</v>
      </c>
      <c r="D291" s="45" t="s">
        <v>917</v>
      </c>
      <c r="E291" s="13"/>
      <c r="F291" s="13"/>
      <c r="G291" s="13"/>
      <c r="H291" s="13"/>
      <c r="I291" s="13"/>
      <c r="J291" s="13"/>
      <c r="K291" s="13"/>
      <c r="L291" s="13"/>
      <c r="M291" s="14" t="str">
        <f>IF(AND(ISNUMBER(M292),ISNUMBER(M293),ISNUMBER(M294)), (M292-M293)*1000/(365*M294), "")</f>
        <v/>
      </c>
      <c r="N291" s="13"/>
      <c r="O291" s="13"/>
      <c r="P291" s="15"/>
      <c r="Q291" s="15"/>
      <c r="R291" s="15"/>
      <c r="S291" s="15"/>
    </row>
    <row r="292" spans="1:19" x14ac:dyDescent="0.3">
      <c r="A292" s="18" t="s">
        <v>575</v>
      </c>
      <c r="B292" s="19" t="s">
        <v>576</v>
      </c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20"/>
      <c r="N292" s="13"/>
      <c r="O292" s="13"/>
      <c r="P292" s="13"/>
      <c r="Q292" s="15"/>
      <c r="R292" s="15"/>
      <c r="S292" s="15"/>
    </row>
    <row r="293" spans="1:19" x14ac:dyDescent="0.3">
      <c r="A293" s="18" t="s">
        <v>577</v>
      </c>
      <c r="B293" s="19" t="s">
        <v>578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20"/>
      <c r="N293" s="13"/>
      <c r="O293" s="13"/>
      <c r="P293" s="13"/>
      <c r="Q293" s="15"/>
      <c r="R293" s="15"/>
      <c r="S293" s="15"/>
    </row>
    <row r="294" spans="1:19" x14ac:dyDescent="0.3">
      <c r="A294" s="18" t="s">
        <v>579</v>
      </c>
      <c r="B294" s="19" t="s">
        <v>580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20"/>
      <c r="N294" s="13"/>
      <c r="O294" s="13"/>
      <c r="P294" s="13"/>
      <c r="Q294" s="15"/>
      <c r="R294" s="15"/>
      <c r="S294" s="15"/>
    </row>
    <row r="295" spans="1:19" x14ac:dyDescent="0.3">
      <c r="A295" s="10" t="s">
        <v>581</v>
      </c>
      <c r="B295" s="11" t="s">
        <v>582</v>
      </c>
      <c r="C295" s="43" t="s">
        <v>917</v>
      </c>
      <c r="D295" s="43" t="s">
        <v>917</v>
      </c>
      <c r="E295" s="13"/>
      <c r="F295" s="13"/>
      <c r="G295" s="13"/>
      <c r="H295" s="13"/>
      <c r="I295" s="13"/>
      <c r="J295" s="13"/>
      <c r="K295" s="13"/>
      <c r="L295" s="13"/>
      <c r="M295" s="22" t="str">
        <f>IF(AND(ISNUMBER(M296),ISNUMBER(M297),ISNUMBER(M298)), (M296+M297)/M298, "")</f>
        <v/>
      </c>
      <c r="N295" s="13"/>
      <c r="O295" s="13"/>
      <c r="P295" s="15"/>
      <c r="Q295" s="15"/>
      <c r="R295" s="15"/>
      <c r="S295" s="15"/>
    </row>
    <row r="296" spans="1:19" x14ac:dyDescent="0.3">
      <c r="A296" s="18" t="s">
        <v>583</v>
      </c>
      <c r="B296" s="19" t="s">
        <v>584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20"/>
      <c r="N296" s="13"/>
      <c r="O296" s="13"/>
      <c r="P296" s="13"/>
      <c r="Q296" s="15"/>
      <c r="R296" s="15"/>
      <c r="S296" s="15"/>
    </row>
    <row r="297" spans="1:19" x14ac:dyDescent="0.3">
      <c r="A297" s="18" t="s">
        <v>585</v>
      </c>
      <c r="B297" s="19" t="s">
        <v>586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20"/>
      <c r="N297" s="13"/>
      <c r="O297" s="13"/>
      <c r="P297" s="13"/>
      <c r="Q297" s="15"/>
      <c r="R297" s="15"/>
      <c r="S297" s="15"/>
    </row>
    <row r="298" spans="1:19" x14ac:dyDescent="0.3">
      <c r="A298" s="18" t="s">
        <v>587</v>
      </c>
      <c r="B298" s="19" t="s">
        <v>576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20"/>
      <c r="N298" s="13"/>
      <c r="O298" s="13"/>
      <c r="P298" s="13"/>
      <c r="Q298" s="15"/>
      <c r="R298" s="15"/>
      <c r="S298" s="15"/>
    </row>
    <row r="299" spans="1:19" x14ac:dyDescent="0.3">
      <c r="A299" s="10" t="s">
        <v>588</v>
      </c>
      <c r="B299" s="11" t="s">
        <v>589</v>
      </c>
      <c r="C299" s="21">
        <v>0.15970000000000001</v>
      </c>
      <c r="D299" s="21">
        <v>0.15970000000000001</v>
      </c>
      <c r="E299" s="13"/>
      <c r="F299" s="13"/>
      <c r="G299" s="13"/>
      <c r="H299" s="13"/>
      <c r="I299" s="13"/>
      <c r="J299" s="13"/>
      <c r="K299" s="13"/>
      <c r="L299" s="13"/>
      <c r="M299" s="22" t="str">
        <f>IF(AND(ISNUMBER(M300),ISNUMBER(M301)), M300/M301, "")</f>
        <v/>
      </c>
      <c r="N299" s="13"/>
      <c r="O299" s="13"/>
      <c r="P299" s="15"/>
      <c r="Q299" s="15"/>
      <c r="R299" s="15"/>
      <c r="S299" s="15"/>
    </row>
    <row r="300" spans="1:19" x14ac:dyDescent="0.3">
      <c r="A300" s="18" t="s">
        <v>590</v>
      </c>
      <c r="B300" s="19" t="s">
        <v>591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30"/>
      <c r="N300" s="13"/>
      <c r="O300" s="13"/>
      <c r="P300" s="13"/>
      <c r="Q300" s="15"/>
      <c r="R300" s="15"/>
      <c r="S300" s="15"/>
    </row>
    <row r="301" spans="1:19" x14ac:dyDescent="0.3">
      <c r="A301" s="18" t="s">
        <v>592</v>
      </c>
      <c r="B301" s="19" t="s">
        <v>593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30"/>
      <c r="N301" s="13"/>
      <c r="O301" s="13"/>
      <c r="P301" s="13"/>
      <c r="Q301" s="15"/>
      <c r="R301" s="15"/>
      <c r="S301" s="15"/>
    </row>
    <row r="302" spans="1:19" x14ac:dyDescent="0.3">
      <c r="A302" s="10" t="s">
        <v>594</v>
      </c>
      <c r="B302" s="11" t="s">
        <v>595</v>
      </c>
      <c r="C302" s="21"/>
      <c r="D302" s="21"/>
      <c r="E302" s="13"/>
      <c r="F302" s="13"/>
      <c r="G302" s="13"/>
      <c r="H302" s="13"/>
      <c r="I302" s="13"/>
      <c r="J302" s="13"/>
      <c r="K302" s="13"/>
      <c r="L302" s="13"/>
      <c r="M302" s="22" t="str">
        <f>IF(AND(ISNUMBER(M303),ISNUMBER(M304)), M303/M304, "")</f>
        <v/>
      </c>
      <c r="N302" s="13"/>
      <c r="O302" s="13"/>
      <c r="P302" s="15"/>
      <c r="Q302" s="15"/>
      <c r="R302" s="15"/>
      <c r="S302" s="15"/>
    </row>
    <row r="303" spans="1:19" ht="41.4" x14ac:dyDescent="0.3">
      <c r="A303" s="18" t="s">
        <v>596</v>
      </c>
      <c r="B303" s="19" t="s">
        <v>597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20"/>
      <c r="N303" s="13"/>
      <c r="O303" s="13"/>
      <c r="P303" s="13"/>
      <c r="Q303" s="15"/>
      <c r="R303" s="15"/>
      <c r="S303" s="15"/>
    </row>
    <row r="304" spans="1:19" x14ac:dyDescent="0.3">
      <c r="A304" s="18" t="s">
        <v>598</v>
      </c>
      <c r="B304" s="19" t="s">
        <v>599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20"/>
      <c r="N304" s="13"/>
      <c r="O304" s="13"/>
      <c r="P304" s="13"/>
      <c r="Q304" s="15"/>
      <c r="R304" s="15"/>
      <c r="S304" s="15"/>
    </row>
    <row r="305" spans="1:19" ht="27.6" x14ac:dyDescent="0.3">
      <c r="A305" s="10" t="s">
        <v>600</v>
      </c>
      <c r="B305" s="11" t="s">
        <v>601</v>
      </c>
      <c r="C305" s="21">
        <v>1</v>
      </c>
      <c r="D305" s="21">
        <v>1</v>
      </c>
      <c r="E305" s="13"/>
      <c r="F305" s="13"/>
      <c r="G305" s="13"/>
      <c r="H305" s="13"/>
      <c r="I305" s="13"/>
      <c r="J305" s="13"/>
      <c r="K305" s="13"/>
      <c r="L305" s="13"/>
      <c r="M305" s="22" t="str">
        <f>IF(AND(ISNUMBER(M306),ISNUMBER(M307)), M306/M307, "")</f>
        <v/>
      </c>
      <c r="N305" s="13"/>
      <c r="O305" s="13"/>
      <c r="P305" s="15"/>
      <c r="Q305" s="15"/>
      <c r="R305" s="15"/>
      <c r="S305" s="15"/>
    </row>
    <row r="306" spans="1:19" x14ac:dyDescent="0.3">
      <c r="A306" s="18" t="s">
        <v>602</v>
      </c>
      <c r="B306" s="19" t="s">
        <v>603</v>
      </c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20"/>
      <c r="N306" s="13"/>
      <c r="O306" s="13"/>
      <c r="P306" s="13"/>
      <c r="Q306" s="15"/>
      <c r="R306" s="15"/>
      <c r="S306" s="15"/>
    </row>
    <row r="307" spans="1:19" x14ac:dyDescent="0.3">
      <c r="A307" s="18" t="s">
        <v>604</v>
      </c>
      <c r="B307" s="19" t="s">
        <v>113</v>
      </c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20"/>
      <c r="N307" s="13"/>
      <c r="O307" s="13"/>
      <c r="P307" s="13"/>
      <c r="Q307" s="15"/>
      <c r="R307" s="15"/>
      <c r="S307" s="15"/>
    </row>
    <row r="308" spans="1:19" ht="27.6" x14ac:dyDescent="0.3">
      <c r="A308" s="10" t="s">
        <v>605</v>
      </c>
      <c r="B308" s="11" t="s">
        <v>606</v>
      </c>
      <c r="C308" s="21">
        <v>0</v>
      </c>
      <c r="D308" s="21">
        <v>0</v>
      </c>
      <c r="E308" s="13"/>
      <c r="F308" s="13"/>
      <c r="G308" s="13"/>
      <c r="H308" s="13"/>
      <c r="I308" s="13"/>
      <c r="J308" s="13"/>
      <c r="K308" s="13"/>
      <c r="L308" s="13"/>
      <c r="M308" s="22" t="str">
        <f>IF(AND(ISNUMBER(M309),ISNUMBER(M310),ISNUMBER(M311)), M309/(M310*M311), "")</f>
        <v/>
      </c>
      <c r="N308" s="13"/>
      <c r="O308" s="13"/>
      <c r="P308" s="15"/>
      <c r="Q308" s="15"/>
      <c r="R308" s="15"/>
      <c r="S308" s="15"/>
    </row>
    <row r="309" spans="1:19" ht="27.6" x14ac:dyDescent="0.3">
      <c r="A309" s="18" t="s">
        <v>607</v>
      </c>
      <c r="B309" s="19" t="s">
        <v>608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20"/>
      <c r="N309" s="13"/>
      <c r="O309" s="13"/>
      <c r="P309" s="13"/>
      <c r="Q309" s="15"/>
      <c r="R309" s="15"/>
      <c r="S309" s="15"/>
    </row>
    <row r="310" spans="1:19" x14ac:dyDescent="0.3">
      <c r="A310" s="18" t="s">
        <v>609</v>
      </c>
      <c r="B310" s="19" t="s">
        <v>610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20"/>
      <c r="N310" s="13"/>
      <c r="O310" s="13"/>
      <c r="P310" s="13"/>
      <c r="Q310" s="15"/>
      <c r="R310" s="15"/>
      <c r="S310" s="15"/>
    </row>
    <row r="311" spans="1:19" x14ac:dyDescent="0.3">
      <c r="A311" s="18" t="s">
        <v>611</v>
      </c>
      <c r="B311" s="19" t="s">
        <v>612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20"/>
      <c r="N311" s="13"/>
      <c r="O311" s="13"/>
      <c r="P311" s="13"/>
      <c r="Q311" s="15"/>
      <c r="R311" s="15"/>
      <c r="S311" s="15"/>
    </row>
    <row r="312" spans="1:19" x14ac:dyDescent="0.3">
      <c r="A312" s="10" t="s">
        <v>613</v>
      </c>
      <c r="B312" s="11" t="s">
        <v>614</v>
      </c>
      <c r="C312" s="21">
        <v>1</v>
      </c>
      <c r="D312" s="21">
        <v>1</v>
      </c>
      <c r="E312" s="13"/>
      <c r="F312" s="13"/>
      <c r="G312" s="13"/>
      <c r="H312" s="13"/>
      <c r="I312" s="13"/>
      <c r="J312" s="13"/>
      <c r="K312" s="13"/>
      <c r="L312" s="13"/>
      <c r="M312" s="22" t="str">
        <f>IF(AND(ISNUMBER(M313),ISNUMBER(M314),ISNUMBER(M315)), M313/(M314*M315), "")</f>
        <v/>
      </c>
      <c r="N312" s="13"/>
      <c r="O312" s="13"/>
      <c r="P312" s="15"/>
      <c r="Q312" s="15"/>
      <c r="R312" s="15"/>
      <c r="S312" s="15"/>
    </row>
    <row r="313" spans="1:19" x14ac:dyDescent="0.3">
      <c r="A313" s="18" t="s">
        <v>615</v>
      </c>
      <c r="B313" s="19" t="s">
        <v>616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20"/>
      <c r="N313" s="13"/>
      <c r="O313" s="13"/>
      <c r="P313" s="13"/>
      <c r="Q313" s="15"/>
      <c r="R313" s="15"/>
      <c r="S313" s="15"/>
    </row>
    <row r="314" spans="1:19" x14ac:dyDescent="0.3">
      <c r="A314" s="18" t="s">
        <v>617</v>
      </c>
      <c r="B314" s="19" t="s">
        <v>618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20"/>
      <c r="N314" s="13"/>
      <c r="O314" s="13"/>
      <c r="P314" s="13"/>
      <c r="Q314" s="15"/>
      <c r="R314" s="15"/>
      <c r="S314" s="15"/>
    </row>
    <row r="315" spans="1:19" x14ac:dyDescent="0.3">
      <c r="A315" s="18" t="s">
        <v>619</v>
      </c>
      <c r="B315" s="19" t="s">
        <v>620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20"/>
      <c r="N315" s="13"/>
      <c r="O315" s="13"/>
      <c r="P315" s="13"/>
      <c r="Q315" s="15"/>
      <c r="R315" s="15"/>
      <c r="S315" s="15"/>
    </row>
    <row r="316" spans="1:19" x14ac:dyDescent="0.3">
      <c r="A316" s="10" t="s">
        <v>621</v>
      </c>
      <c r="B316" s="11" t="s">
        <v>622</v>
      </c>
      <c r="C316" s="44" t="s">
        <v>917</v>
      </c>
      <c r="D316" s="44" t="s">
        <v>917</v>
      </c>
      <c r="E316" s="13"/>
      <c r="F316" s="13"/>
      <c r="G316" s="13"/>
      <c r="H316" s="13"/>
      <c r="I316" s="13"/>
      <c r="J316" s="13"/>
      <c r="K316" s="13"/>
      <c r="L316" s="13"/>
      <c r="M316" s="34" t="str">
        <f>IF(ISNUMBER(M317), M317, "")</f>
        <v/>
      </c>
      <c r="N316" s="13"/>
      <c r="O316" s="13"/>
      <c r="P316" s="15"/>
      <c r="Q316" s="15"/>
      <c r="R316" s="15"/>
      <c r="S316" s="15"/>
    </row>
    <row r="317" spans="1:19" x14ac:dyDescent="0.3">
      <c r="A317" s="18" t="s">
        <v>623</v>
      </c>
      <c r="B317" s="19" t="s">
        <v>624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20"/>
      <c r="N317" s="13"/>
      <c r="O317" s="13"/>
      <c r="P317" s="13"/>
      <c r="Q317" s="15"/>
      <c r="R317" s="15"/>
      <c r="S317" s="15"/>
    </row>
    <row r="318" spans="1:19" x14ac:dyDescent="0.3">
      <c r="A318" s="10" t="s">
        <v>625</v>
      </c>
      <c r="B318" s="11" t="s">
        <v>626</v>
      </c>
      <c r="C318" s="21">
        <v>0.28000000000000003</v>
      </c>
      <c r="D318" s="21">
        <v>0.28000000000000003</v>
      </c>
      <c r="E318" s="13"/>
      <c r="F318" s="13"/>
      <c r="G318" s="13"/>
      <c r="H318" s="13"/>
      <c r="I318" s="13"/>
      <c r="J318" s="13"/>
      <c r="K318" s="13"/>
      <c r="L318" s="13"/>
      <c r="M318" s="22" t="str">
        <f>IF(AND(ISNUMBER(M319),ISNUMBER(M320)), M319/M320, "")</f>
        <v/>
      </c>
      <c r="N318" s="13"/>
      <c r="O318" s="13"/>
      <c r="P318" s="15"/>
      <c r="Q318" s="15"/>
      <c r="R318" s="15"/>
      <c r="S318" s="15"/>
    </row>
    <row r="319" spans="1:19" x14ac:dyDescent="0.3">
      <c r="A319" s="18" t="s">
        <v>627</v>
      </c>
      <c r="B319" s="19" t="s">
        <v>628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30"/>
      <c r="N319" s="13"/>
      <c r="O319" s="13"/>
      <c r="P319" s="13"/>
      <c r="Q319" s="15"/>
      <c r="R319" s="15"/>
      <c r="S319" s="15"/>
    </row>
    <row r="320" spans="1:19" x14ac:dyDescent="0.3">
      <c r="A320" s="18" t="s">
        <v>629</v>
      </c>
      <c r="B320" s="19" t="s">
        <v>630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30"/>
      <c r="N320" s="13"/>
      <c r="O320" s="13"/>
      <c r="P320" s="13"/>
      <c r="Q320" s="15"/>
      <c r="R320" s="15"/>
      <c r="S320" s="15"/>
    </row>
    <row r="321" spans="1:19" ht="27.6" x14ac:dyDescent="0.3">
      <c r="A321" s="10" t="s">
        <v>631</v>
      </c>
      <c r="B321" s="11" t="s">
        <v>632</v>
      </c>
      <c r="C321" s="21">
        <v>0.19</v>
      </c>
      <c r="D321" s="21">
        <v>0.19</v>
      </c>
      <c r="E321" s="13"/>
      <c r="F321" s="13"/>
      <c r="G321" s="13"/>
      <c r="H321" s="13"/>
      <c r="I321" s="13"/>
      <c r="J321" s="13"/>
      <c r="K321" s="13"/>
      <c r="L321" s="13"/>
      <c r="M321" s="22" t="str">
        <f>IF(AND(ISNUMBER(M322),ISNUMBER(M323),ISNUMBER(M324)), M322/(M323-M324), "")</f>
        <v/>
      </c>
      <c r="N321" s="13"/>
      <c r="O321" s="13"/>
      <c r="P321" s="15"/>
      <c r="Q321" s="15"/>
      <c r="R321" s="15"/>
      <c r="S321" s="15"/>
    </row>
    <row r="322" spans="1:19" ht="27.6" x14ac:dyDescent="0.3">
      <c r="A322" s="18" t="s">
        <v>633</v>
      </c>
      <c r="B322" s="19" t="s">
        <v>634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30"/>
      <c r="N322" s="13"/>
      <c r="O322" s="13"/>
      <c r="P322" s="13"/>
      <c r="Q322" s="15"/>
      <c r="R322" s="15"/>
      <c r="S322" s="15"/>
    </row>
    <row r="323" spans="1:19" x14ac:dyDescent="0.3">
      <c r="A323" s="18" t="s">
        <v>635</v>
      </c>
      <c r="B323" s="19" t="s">
        <v>636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30"/>
      <c r="N323" s="13"/>
      <c r="O323" s="13"/>
      <c r="P323" s="13"/>
      <c r="Q323" s="15"/>
      <c r="R323" s="15"/>
      <c r="S323" s="15"/>
    </row>
    <row r="324" spans="1:19" x14ac:dyDescent="0.3">
      <c r="A324" s="18" t="s">
        <v>637</v>
      </c>
      <c r="B324" s="19" t="s">
        <v>638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30"/>
      <c r="N324" s="13"/>
      <c r="O324" s="13"/>
      <c r="P324" s="13"/>
      <c r="Q324" s="15"/>
      <c r="R324" s="15"/>
      <c r="S324" s="15"/>
    </row>
    <row r="325" spans="1:19" x14ac:dyDescent="0.3">
      <c r="A325" s="10" t="s">
        <v>639</v>
      </c>
      <c r="B325" s="11" t="s">
        <v>640</v>
      </c>
      <c r="C325" s="21">
        <v>0.36</v>
      </c>
      <c r="D325" s="21">
        <v>0.36</v>
      </c>
      <c r="E325" s="13"/>
      <c r="F325" s="13"/>
      <c r="G325" s="13"/>
      <c r="H325" s="13"/>
      <c r="I325" s="13"/>
      <c r="J325" s="13"/>
      <c r="K325" s="13"/>
      <c r="L325" s="13"/>
      <c r="M325" s="22" t="str">
        <f>IF(AND(ISNUMBER(M326),ISNUMBER(M327)), (M326-M327)/M327, "")</f>
        <v/>
      </c>
      <c r="N325" s="13"/>
      <c r="O325" s="13"/>
      <c r="P325" s="15"/>
      <c r="Q325" s="15"/>
      <c r="R325" s="15"/>
      <c r="S325" s="15"/>
    </row>
    <row r="326" spans="1:19" x14ac:dyDescent="0.3">
      <c r="A326" s="18" t="s">
        <v>641</v>
      </c>
      <c r="B326" s="19" t="s">
        <v>642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30"/>
      <c r="N326" s="13"/>
      <c r="O326" s="13"/>
      <c r="P326" s="13"/>
      <c r="Q326" s="15"/>
      <c r="R326" s="15"/>
      <c r="S326" s="15"/>
    </row>
    <row r="327" spans="1:19" x14ac:dyDescent="0.3">
      <c r="A327" s="18" t="s">
        <v>643</v>
      </c>
      <c r="B327" s="19" t="s">
        <v>644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30"/>
      <c r="N327" s="13"/>
      <c r="O327" s="13"/>
      <c r="P327" s="13"/>
      <c r="Q327" s="15"/>
      <c r="R327" s="15"/>
      <c r="S327" s="15"/>
    </row>
    <row r="328" spans="1:19" x14ac:dyDescent="0.3">
      <c r="A328" s="10" t="s">
        <v>645</v>
      </c>
      <c r="B328" s="11" t="s">
        <v>646</v>
      </c>
      <c r="C328" s="21">
        <v>0.11</v>
      </c>
      <c r="D328" s="21">
        <v>0.11</v>
      </c>
      <c r="E328" s="13"/>
      <c r="F328" s="13"/>
      <c r="G328" s="13"/>
      <c r="H328" s="13"/>
      <c r="I328" s="13"/>
      <c r="J328" s="13"/>
      <c r="K328" s="13"/>
      <c r="L328" s="13"/>
      <c r="M328" s="22" t="str">
        <f>IF(AND(ISNUMBER(M329),ISNUMBER(M330)), (M329-M330)/M330, "")</f>
        <v/>
      </c>
      <c r="N328" s="13"/>
      <c r="O328" s="13"/>
      <c r="P328" s="15"/>
      <c r="Q328" s="15"/>
      <c r="R328" s="15"/>
      <c r="S328" s="15"/>
    </row>
    <row r="329" spans="1:19" x14ac:dyDescent="0.3">
      <c r="A329" s="18" t="s">
        <v>647</v>
      </c>
      <c r="B329" s="19" t="s">
        <v>648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30"/>
      <c r="N329" s="13"/>
      <c r="O329" s="13"/>
      <c r="P329" s="13"/>
      <c r="Q329" s="15"/>
      <c r="R329" s="15"/>
      <c r="S329" s="15"/>
    </row>
    <row r="330" spans="1:19" x14ac:dyDescent="0.3">
      <c r="A330" s="18" t="s">
        <v>649</v>
      </c>
      <c r="B330" s="19" t="s">
        <v>650</v>
      </c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30"/>
      <c r="N330" s="13"/>
      <c r="O330" s="13"/>
      <c r="P330" s="13"/>
      <c r="Q330" s="15"/>
      <c r="R330" s="15"/>
      <c r="S330" s="15"/>
    </row>
    <row r="331" spans="1:19" x14ac:dyDescent="0.3">
      <c r="A331" s="10" t="s">
        <v>651</v>
      </c>
      <c r="B331" s="11" t="s">
        <v>652</v>
      </c>
      <c r="C331" s="21">
        <v>0.82</v>
      </c>
      <c r="D331" s="21">
        <v>0.82</v>
      </c>
      <c r="E331" s="13"/>
      <c r="F331" s="13"/>
      <c r="G331" s="13"/>
      <c r="H331" s="13"/>
      <c r="I331" s="13"/>
      <c r="J331" s="13"/>
      <c r="K331" s="13"/>
      <c r="L331" s="13"/>
      <c r="M331" s="22" t="str">
        <f>IF(AND(ISNUMBER(M332),ISNUMBER(M333),ISNUMBER(M334)), (M332+M333)/M334, "")</f>
        <v/>
      </c>
      <c r="N331" s="13"/>
      <c r="O331" s="13"/>
      <c r="P331" s="15"/>
      <c r="Q331" s="15"/>
      <c r="R331" s="15"/>
      <c r="S331" s="15"/>
    </row>
    <row r="332" spans="1:19" x14ac:dyDescent="0.3">
      <c r="A332" s="18" t="s">
        <v>653</v>
      </c>
      <c r="B332" s="19" t="s">
        <v>654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30"/>
      <c r="N332" s="13"/>
      <c r="O332" s="13"/>
      <c r="P332" s="13"/>
      <c r="Q332" s="15"/>
      <c r="R332" s="15"/>
      <c r="S332" s="15"/>
    </row>
    <row r="333" spans="1:19" x14ac:dyDescent="0.3">
      <c r="A333" s="18" t="s">
        <v>655</v>
      </c>
      <c r="B333" s="19" t="s">
        <v>656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30"/>
      <c r="N333" s="13"/>
      <c r="O333" s="13"/>
      <c r="P333" s="13"/>
      <c r="Q333" s="15"/>
      <c r="R333" s="15"/>
      <c r="S333" s="15"/>
    </row>
    <row r="334" spans="1:19" x14ac:dyDescent="0.3">
      <c r="A334" s="18" t="s">
        <v>657</v>
      </c>
      <c r="B334" s="19" t="s">
        <v>658</v>
      </c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30"/>
      <c r="N334" s="13"/>
      <c r="O334" s="13"/>
      <c r="P334" s="13"/>
      <c r="Q334" s="15"/>
      <c r="R334" s="15"/>
      <c r="S334" s="15"/>
    </row>
    <row r="335" spans="1:19" x14ac:dyDescent="0.3">
      <c r="A335" s="10" t="s">
        <v>659</v>
      </c>
      <c r="B335" s="11" t="s">
        <v>660</v>
      </c>
      <c r="C335" s="21">
        <v>0.24</v>
      </c>
      <c r="D335" s="21">
        <v>0.24</v>
      </c>
      <c r="E335" s="13"/>
      <c r="F335" s="13"/>
      <c r="G335" s="13"/>
      <c r="H335" s="13"/>
      <c r="I335" s="13"/>
      <c r="J335" s="13"/>
      <c r="K335" s="13"/>
      <c r="L335" s="13"/>
      <c r="M335" s="22" t="str">
        <f>IF(AND(ISNUMBER(M336),ISNUMBER(M337)), M336/M337, "")</f>
        <v/>
      </c>
      <c r="N335" s="13"/>
      <c r="O335" s="13"/>
      <c r="P335" s="15"/>
      <c r="Q335" s="15"/>
      <c r="R335" s="15"/>
      <c r="S335" s="15"/>
    </row>
    <row r="336" spans="1:19" x14ac:dyDescent="0.3">
      <c r="A336" s="18" t="s">
        <v>661</v>
      </c>
      <c r="B336" s="19" t="s">
        <v>662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30"/>
      <c r="N336" s="13"/>
      <c r="O336" s="13"/>
      <c r="P336" s="13"/>
      <c r="Q336" s="15"/>
      <c r="R336" s="15"/>
      <c r="S336" s="15"/>
    </row>
    <row r="337" spans="1:19" x14ac:dyDescent="0.3">
      <c r="A337" s="18" t="s">
        <v>663</v>
      </c>
      <c r="B337" s="19" t="s">
        <v>658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30"/>
      <c r="N337" s="13"/>
      <c r="O337" s="13"/>
      <c r="P337" s="13"/>
      <c r="Q337" s="15"/>
      <c r="R337" s="15"/>
      <c r="S337" s="15"/>
    </row>
    <row r="338" spans="1:19" ht="27.6" x14ac:dyDescent="0.3">
      <c r="A338" s="10" t="s">
        <v>664</v>
      </c>
      <c r="B338" s="11" t="s">
        <v>665</v>
      </c>
      <c r="C338" s="21">
        <v>0.16</v>
      </c>
      <c r="D338" s="21">
        <v>0.16</v>
      </c>
      <c r="E338" s="13"/>
      <c r="F338" s="13"/>
      <c r="G338" s="13"/>
      <c r="H338" s="13"/>
      <c r="I338" s="13"/>
      <c r="J338" s="13"/>
      <c r="K338" s="13"/>
      <c r="L338" s="13"/>
      <c r="M338" s="22" t="str">
        <f>IF(AND(ISNUMBER(M339),ISNUMBER(M340),ISNUMBER(M341),ISNUMBER(M342)), (M339+M340-M341-M342)/(M341+M342), "")</f>
        <v/>
      </c>
      <c r="N338" s="13"/>
      <c r="O338" s="13"/>
      <c r="P338" s="15"/>
      <c r="Q338" s="15"/>
      <c r="R338" s="15"/>
      <c r="S338" s="15"/>
    </row>
    <row r="339" spans="1:19" x14ac:dyDescent="0.3">
      <c r="A339" s="18" t="s">
        <v>666</v>
      </c>
      <c r="B339" s="19" t="s">
        <v>667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30"/>
      <c r="N339" s="13"/>
      <c r="O339" s="13"/>
      <c r="P339" s="13"/>
      <c r="Q339" s="15"/>
      <c r="R339" s="15"/>
      <c r="S339" s="15"/>
    </row>
    <row r="340" spans="1:19" x14ac:dyDescent="0.3">
      <c r="A340" s="18" t="s">
        <v>668</v>
      </c>
      <c r="B340" s="19" t="s">
        <v>669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30"/>
      <c r="N340" s="13"/>
      <c r="O340" s="13"/>
      <c r="P340" s="13"/>
      <c r="Q340" s="15"/>
      <c r="R340" s="15"/>
      <c r="S340" s="15"/>
    </row>
    <row r="341" spans="1:19" x14ac:dyDescent="0.3">
      <c r="A341" s="18" t="s">
        <v>670</v>
      </c>
      <c r="B341" s="19" t="s">
        <v>671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30"/>
      <c r="N341" s="13"/>
      <c r="O341" s="13"/>
      <c r="P341" s="13"/>
      <c r="Q341" s="15"/>
      <c r="R341" s="15"/>
      <c r="S341" s="15"/>
    </row>
    <row r="342" spans="1:19" x14ac:dyDescent="0.3">
      <c r="A342" s="18" t="s">
        <v>672</v>
      </c>
      <c r="B342" s="19" t="s">
        <v>673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30"/>
      <c r="N342" s="13"/>
      <c r="O342" s="13"/>
      <c r="P342" s="13"/>
      <c r="Q342" s="15"/>
      <c r="R342" s="15"/>
      <c r="S342" s="15"/>
    </row>
    <row r="343" spans="1:19" x14ac:dyDescent="0.3">
      <c r="A343" s="10" t="s">
        <v>674</v>
      </c>
      <c r="B343" s="11" t="s">
        <v>675</v>
      </c>
      <c r="C343" s="21">
        <v>0</v>
      </c>
      <c r="D343" s="21">
        <v>0</v>
      </c>
      <c r="E343" s="13"/>
      <c r="F343" s="13"/>
      <c r="G343" s="13"/>
      <c r="H343" s="13"/>
      <c r="I343" s="13"/>
      <c r="J343" s="13"/>
      <c r="K343" s="13"/>
      <c r="L343" s="13"/>
      <c r="M343" s="22" t="str">
        <f>IF(AND(ISNUMBER(M344),ISNUMBER(M345)), (M344-M345)/M345, "")</f>
        <v/>
      </c>
      <c r="N343" s="13"/>
      <c r="O343" s="13"/>
      <c r="P343" s="15"/>
      <c r="Q343" s="15"/>
      <c r="R343" s="15"/>
      <c r="S343" s="15"/>
    </row>
    <row r="344" spans="1:19" x14ac:dyDescent="0.3">
      <c r="A344" s="18" t="s">
        <v>676</v>
      </c>
      <c r="B344" s="19" t="s">
        <v>677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30"/>
      <c r="N344" s="13"/>
      <c r="O344" s="13"/>
      <c r="P344" s="13"/>
      <c r="Q344" s="15"/>
      <c r="R344" s="15"/>
      <c r="S344" s="15"/>
    </row>
    <row r="345" spans="1:19" x14ac:dyDescent="0.3">
      <c r="A345" s="18" t="s">
        <v>678</v>
      </c>
      <c r="B345" s="19" t="s">
        <v>679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30"/>
      <c r="N345" s="13"/>
      <c r="O345" s="13"/>
      <c r="P345" s="13"/>
      <c r="Q345" s="15"/>
      <c r="R345" s="15"/>
      <c r="S345" s="15"/>
    </row>
    <row r="346" spans="1:19" x14ac:dyDescent="0.3">
      <c r="A346" s="10" t="s">
        <v>680</v>
      </c>
      <c r="B346" s="11" t="s">
        <v>681</v>
      </c>
      <c r="C346" s="21">
        <v>0</v>
      </c>
      <c r="D346" s="21">
        <v>0</v>
      </c>
      <c r="E346" s="13"/>
      <c r="F346" s="13"/>
      <c r="G346" s="13"/>
      <c r="H346" s="13"/>
      <c r="I346" s="13"/>
      <c r="J346" s="13"/>
      <c r="K346" s="13"/>
      <c r="L346" s="13"/>
      <c r="M346" s="22" t="str">
        <f>IF(AND(ISNUMBER(M347),ISNUMBER(M348)), (M347-M348)/M348, "")</f>
        <v/>
      </c>
      <c r="N346" s="13"/>
      <c r="O346" s="13"/>
      <c r="P346" s="15"/>
      <c r="Q346" s="15"/>
      <c r="R346" s="15"/>
      <c r="S346" s="15"/>
    </row>
    <row r="347" spans="1:19" x14ac:dyDescent="0.3">
      <c r="A347" s="18" t="s">
        <v>682</v>
      </c>
      <c r="B347" s="19" t="s">
        <v>683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30"/>
      <c r="N347" s="13"/>
      <c r="O347" s="13"/>
      <c r="P347" s="13"/>
      <c r="Q347" s="15"/>
      <c r="R347" s="15"/>
      <c r="S347" s="15"/>
    </row>
    <row r="348" spans="1:19" x14ac:dyDescent="0.3">
      <c r="A348" s="18" t="s">
        <v>684</v>
      </c>
      <c r="B348" s="19" t="s">
        <v>685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30"/>
      <c r="N348" s="13"/>
      <c r="O348" s="13"/>
      <c r="P348" s="13"/>
      <c r="Q348" s="15"/>
      <c r="R348" s="15"/>
      <c r="S348" s="15"/>
    </row>
    <row r="349" spans="1:19" x14ac:dyDescent="0.3">
      <c r="A349" s="10" t="s">
        <v>686</v>
      </c>
      <c r="B349" s="11" t="s">
        <v>687</v>
      </c>
      <c r="C349" s="21">
        <v>0</v>
      </c>
      <c r="D349" s="21">
        <v>0</v>
      </c>
      <c r="E349" s="13"/>
      <c r="F349" s="13"/>
      <c r="G349" s="13"/>
      <c r="H349" s="13"/>
      <c r="I349" s="13"/>
      <c r="J349" s="13"/>
      <c r="K349" s="13"/>
      <c r="L349" s="13"/>
      <c r="M349" s="22" t="str">
        <f>IF(AND(ISNUMBER(M350),ISNUMBER(M351)), (M350-M351)/M350, "")</f>
        <v/>
      </c>
      <c r="N349" s="13"/>
      <c r="O349" s="13"/>
      <c r="P349" s="15"/>
      <c r="Q349" s="15"/>
      <c r="R349" s="15"/>
      <c r="S349" s="15"/>
    </row>
    <row r="350" spans="1:19" x14ac:dyDescent="0.3">
      <c r="A350" s="18" t="s">
        <v>688</v>
      </c>
      <c r="B350" s="19" t="s">
        <v>689</v>
      </c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30"/>
      <c r="N350" s="13"/>
      <c r="O350" s="13"/>
      <c r="P350" s="13"/>
      <c r="Q350" s="15"/>
      <c r="R350" s="15"/>
      <c r="S350" s="15"/>
    </row>
    <row r="351" spans="1:19" x14ac:dyDescent="0.3">
      <c r="A351" s="18" t="s">
        <v>690</v>
      </c>
      <c r="B351" s="19" t="s">
        <v>691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30"/>
      <c r="N351" s="13"/>
      <c r="O351" s="13"/>
      <c r="P351" s="13"/>
      <c r="Q351" s="15"/>
      <c r="R351" s="15"/>
      <c r="S351" s="15"/>
    </row>
    <row r="352" spans="1:19" x14ac:dyDescent="0.3">
      <c r="A352" s="10" t="s">
        <v>692</v>
      </c>
      <c r="B352" s="11" t="s">
        <v>693</v>
      </c>
      <c r="C352" s="21">
        <v>0.22</v>
      </c>
      <c r="D352" s="21">
        <v>0.22</v>
      </c>
      <c r="E352" s="13"/>
      <c r="F352" s="13"/>
      <c r="G352" s="13"/>
      <c r="H352" s="13"/>
      <c r="I352" s="13"/>
      <c r="J352" s="13"/>
      <c r="K352" s="13"/>
      <c r="L352" s="13"/>
      <c r="M352" s="22" t="str">
        <f>IF(AND(ISNUMBER(M353),ISNUMBER(M354)), (M353-M354)/M354, "")</f>
        <v/>
      </c>
      <c r="N352" s="13"/>
      <c r="O352" s="13"/>
      <c r="P352" s="15"/>
      <c r="Q352" s="15"/>
      <c r="R352" s="15"/>
      <c r="S352" s="15"/>
    </row>
    <row r="353" spans="1:19" x14ac:dyDescent="0.3">
      <c r="A353" s="18" t="s">
        <v>694</v>
      </c>
      <c r="B353" s="19" t="s">
        <v>695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30"/>
      <c r="N353" s="13"/>
      <c r="O353" s="13"/>
      <c r="P353" s="13"/>
      <c r="Q353" s="15"/>
      <c r="R353" s="15"/>
      <c r="S353" s="15"/>
    </row>
    <row r="354" spans="1:19" x14ac:dyDescent="0.3">
      <c r="A354" s="18" t="s">
        <v>696</v>
      </c>
      <c r="B354" s="19" t="s">
        <v>697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30"/>
      <c r="N354" s="13"/>
      <c r="O354" s="13"/>
      <c r="P354" s="13"/>
      <c r="Q354" s="15"/>
      <c r="R354" s="15"/>
      <c r="S354" s="15"/>
    </row>
    <row r="355" spans="1:19" x14ac:dyDescent="0.3">
      <c r="A355" s="10" t="s">
        <v>698</v>
      </c>
      <c r="B355" s="11" t="s">
        <v>699</v>
      </c>
      <c r="C355" s="21">
        <v>0.82</v>
      </c>
      <c r="D355" s="21">
        <v>0.82</v>
      </c>
      <c r="E355" s="13"/>
      <c r="F355" s="13"/>
      <c r="G355" s="13"/>
      <c r="H355" s="13"/>
      <c r="I355" s="13"/>
      <c r="J355" s="13"/>
      <c r="K355" s="13"/>
      <c r="L355" s="13"/>
      <c r="M355" s="22" t="str">
        <f>IF(AND(ISNUMBER(M356),ISNUMBER(M357)), (M356-M357)/M356, "")</f>
        <v/>
      </c>
      <c r="N355" s="13"/>
      <c r="O355" s="13"/>
      <c r="P355" s="15"/>
      <c r="Q355" s="15"/>
      <c r="R355" s="15"/>
      <c r="S355" s="15"/>
    </row>
    <row r="356" spans="1:19" x14ac:dyDescent="0.3">
      <c r="A356" s="18" t="s">
        <v>700</v>
      </c>
      <c r="B356" s="19" t="s">
        <v>636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30"/>
      <c r="N356" s="13"/>
      <c r="O356" s="13"/>
      <c r="P356" s="13"/>
      <c r="Q356" s="15"/>
      <c r="R356" s="15"/>
      <c r="S356" s="15"/>
    </row>
    <row r="357" spans="1:19" x14ac:dyDescent="0.3">
      <c r="A357" s="18" t="s">
        <v>701</v>
      </c>
      <c r="B357" s="19" t="s">
        <v>658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30"/>
      <c r="N357" s="13"/>
      <c r="O357" s="13"/>
      <c r="P357" s="13"/>
      <c r="Q357" s="15"/>
      <c r="R357" s="15"/>
      <c r="S357" s="15"/>
    </row>
    <row r="358" spans="1:19" ht="57.6" x14ac:dyDescent="0.3">
      <c r="A358" s="8" t="s">
        <v>12</v>
      </c>
      <c r="B358" s="8" t="s">
        <v>13</v>
      </c>
      <c r="C358" s="8" t="s">
        <v>14</v>
      </c>
      <c r="D358" s="8" t="s">
        <v>15</v>
      </c>
      <c r="E358" s="8" t="s">
        <v>16</v>
      </c>
      <c r="F358" s="8"/>
      <c r="G358" s="8"/>
      <c r="H358" s="8"/>
      <c r="I358" s="8"/>
      <c r="J358" s="8"/>
      <c r="K358" s="8"/>
      <c r="L358" s="8" t="s">
        <v>16</v>
      </c>
      <c r="M358" s="8" t="s">
        <v>407</v>
      </c>
      <c r="N358" s="8" t="s">
        <v>25</v>
      </c>
      <c r="O358" s="8" t="s">
        <v>26</v>
      </c>
      <c r="P358" s="8" t="s">
        <v>27</v>
      </c>
      <c r="Q358" s="8" t="s">
        <v>28</v>
      </c>
      <c r="R358" s="8" t="s">
        <v>29</v>
      </c>
      <c r="S358" s="8" t="s">
        <v>30</v>
      </c>
    </row>
    <row r="359" spans="1:19" x14ac:dyDescent="0.3">
      <c r="A359" s="9" t="s">
        <v>702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</row>
    <row r="360" spans="1:19" x14ac:dyDescent="0.3">
      <c r="A360" s="10" t="s">
        <v>703</v>
      </c>
      <c r="B360" s="11" t="s">
        <v>704</v>
      </c>
      <c r="C360" s="31">
        <v>5</v>
      </c>
      <c r="D360" s="13"/>
      <c r="E360" s="13"/>
      <c r="F360" s="13"/>
      <c r="G360" s="13"/>
      <c r="H360" s="13"/>
      <c r="I360" s="13"/>
      <c r="J360" s="13"/>
      <c r="K360" s="13"/>
      <c r="L360" s="13"/>
      <c r="M360" s="20"/>
      <c r="N360" s="13"/>
      <c r="O360" s="13"/>
      <c r="P360" s="13"/>
      <c r="Q360" s="15"/>
      <c r="R360" s="15"/>
      <c r="S360" s="15"/>
    </row>
    <row r="361" spans="1:19" x14ac:dyDescent="0.3">
      <c r="A361" s="10" t="s">
        <v>705</v>
      </c>
      <c r="B361" s="11" t="s">
        <v>706</v>
      </c>
      <c r="C361" s="31">
        <v>0</v>
      </c>
      <c r="D361" s="13"/>
      <c r="E361" s="13"/>
      <c r="F361" s="13"/>
      <c r="G361" s="13"/>
      <c r="H361" s="13"/>
      <c r="I361" s="13"/>
      <c r="J361" s="13"/>
      <c r="K361" s="13"/>
      <c r="L361" s="13"/>
      <c r="M361" s="20"/>
      <c r="N361" s="13"/>
      <c r="O361" s="13"/>
      <c r="P361" s="13"/>
      <c r="Q361" s="15"/>
      <c r="R361" s="15"/>
      <c r="S361" s="15"/>
    </row>
    <row r="362" spans="1:19" x14ac:dyDescent="0.3">
      <c r="A362" s="10" t="s">
        <v>707</v>
      </c>
      <c r="B362" s="11" t="s">
        <v>708</v>
      </c>
      <c r="C362" s="31">
        <v>66</v>
      </c>
      <c r="D362" s="13"/>
      <c r="E362" s="13"/>
      <c r="F362" s="13"/>
      <c r="G362" s="13"/>
      <c r="H362" s="13"/>
      <c r="I362" s="13"/>
      <c r="J362" s="13"/>
      <c r="K362" s="13"/>
      <c r="L362" s="13"/>
      <c r="M362" s="20"/>
      <c r="N362" s="13"/>
      <c r="O362" s="13"/>
      <c r="P362" s="13"/>
      <c r="Q362" s="15"/>
      <c r="R362" s="15"/>
      <c r="S362" s="15"/>
    </row>
    <row r="363" spans="1:19" x14ac:dyDescent="0.3">
      <c r="A363" s="10" t="s">
        <v>709</v>
      </c>
      <c r="B363" s="11" t="s">
        <v>710</v>
      </c>
      <c r="C363" s="31">
        <v>25</v>
      </c>
      <c r="D363" s="13"/>
      <c r="E363" s="13"/>
      <c r="F363" s="13"/>
      <c r="G363" s="13"/>
      <c r="H363" s="13"/>
      <c r="I363" s="13"/>
      <c r="J363" s="13"/>
      <c r="K363" s="13"/>
      <c r="L363" s="13"/>
      <c r="M363" s="20"/>
      <c r="N363" s="13"/>
      <c r="O363" s="13"/>
      <c r="P363" s="13"/>
      <c r="Q363" s="15"/>
      <c r="R363" s="15"/>
      <c r="S363" s="15"/>
    </row>
    <row r="364" spans="1:19" x14ac:dyDescent="0.3">
      <c r="A364" s="10" t="s">
        <v>711</v>
      </c>
      <c r="B364" s="11" t="s">
        <v>712</v>
      </c>
      <c r="C364" s="31">
        <v>9</v>
      </c>
      <c r="D364" s="13"/>
      <c r="E364" s="13"/>
      <c r="F364" s="13"/>
      <c r="G364" s="13"/>
      <c r="H364" s="13"/>
      <c r="I364" s="13"/>
      <c r="J364" s="13"/>
      <c r="K364" s="13"/>
      <c r="L364" s="13"/>
      <c r="M364" s="20"/>
      <c r="N364" s="13"/>
      <c r="O364" s="13"/>
      <c r="P364" s="13"/>
      <c r="Q364" s="15"/>
      <c r="R364" s="15"/>
      <c r="S364" s="15"/>
    </row>
    <row r="365" spans="1:19" x14ac:dyDescent="0.3">
      <c r="A365" s="10" t="s">
        <v>713</v>
      </c>
      <c r="B365" s="11" t="s">
        <v>714</v>
      </c>
      <c r="C365" s="31">
        <v>2</v>
      </c>
      <c r="D365" s="13"/>
      <c r="E365" s="13"/>
      <c r="F365" s="13"/>
      <c r="G365" s="13"/>
      <c r="H365" s="13"/>
      <c r="I365" s="13"/>
      <c r="J365" s="13"/>
      <c r="K365" s="13"/>
      <c r="L365" s="13"/>
      <c r="M365" s="20"/>
      <c r="N365" s="13"/>
      <c r="O365" s="13"/>
      <c r="P365" s="13"/>
      <c r="Q365" s="15"/>
      <c r="R365" s="15"/>
      <c r="S365" s="15"/>
    </row>
    <row r="366" spans="1:19" x14ac:dyDescent="0.3">
      <c r="A366" s="10" t="s">
        <v>715</v>
      </c>
      <c r="B366" s="11" t="s">
        <v>716</v>
      </c>
      <c r="C366" s="44" t="s">
        <v>916</v>
      </c>
      <c r="D366" s="13"/>
      <c r="E366" s="13"/>
      <c r="F366" s="13"/>
      <c r="G366" s="13"/>
      <c r="H366" s="13"/>
      <c r="I366" s="13"/>
      <c r="J366" s="13"/>
      <c r="K366" s="13"/>
      <c r="L366" s="13"/>
      <c r="M366" s="20"/>
      <c r="N366" s="13"/>
      <c r="O366" s="13"/>
      <c r="P366" s="13"/>
      <c r="Q366" s="15"/>
      <c r="R366" s="15"/>
      <c r="S366" s="15"/>
    </row>
    <row r="367" spans="1:19" x14ac:dyDescent="0.3">
      <c r="A367" s="10" t="s">
        <v>717</v>
      </c>
      <c r="B367" s="11" t="s">
        <v>718</v>
      </c>
      <c r="C367" s="31">
        <v>2</v>
      </c>
      <c r="D367" s="13"/>
      <c r="E367" s="13"/>
      <c r="F367" s="13"/>
      <c r="G367" s="13"/>
      <c r="H367" s="13"/>
      <c r="I367" s="13"/>
      <c r="J367" s="13"/>
      <c r="K367" s="13"/>
      <c r="L367" s="13"/>
      <c r="M367" s="20"/>
      <c r="N367" s="13"/>
      <c r="O367" s="13"/>
      <c r="P367" s="13"/>
      <c r="Q367" s="15"/>
      <c r="R367" s="15"/>
      <c r="S367" s="15"/>
    </row>
    <row r="368" spans="1:19" x14ac:dyDescent="0.3">
      <c r="A368" s="10" t="s">
        <v>719</v>
      </c>
      <c r="B368" s="11" t="s">
        <v>720</v>
      </c>
      <c r="C368" s="44" t="s">
        <v>916</v>
      </c>
      <c r="D368" s="13"/>
      <c r="E368" s="13"/>
      <c r="F368" s="13"/>
      <c r="G368" s="13"/>
      <c r="H368" s="13"/>
      <c r="I368" s="13"/>
      <c r="J368" s="13"/>
      <c r="K368" s="13"/>
      <c r="L368" s="13"/>
      <c r="M368" s="20"/>
      <c r="N368" s="13"/>
      <c r="O368" s="13"/>
      <c r="P368" s="13"/>
      <c r="Q368" s="15"/>
      <c r="R368" s="15"/>
      <c r="S368" s="15"/>
    </row>
    <row r="369" spans="1:19" x14ac:dyDescent="0.3">
      <c r="A369" s="10" t="s">
        <v>721</v>
      </c>
      <c r="B369" s="11" t="s">
        <v>722</v>
      </c>
      <c r="C369" s="31">
        <v>1</v>
      </c>
      <c r="D369" s="13"/>
      <c r="E369" s="13"/>
      <c r="F369" s="13"/>
      <c r="G369" s="13"/>
      <c r="H369" s="13"/>
      <c r="I369" s="13"/>
      <c r="J369" s="13"/>
      <c r="K369" s="13"/>
      <c r="L369" s="13"/>
      <c r="M369" s="20"/>
      <c r="N369" s="13"/>
      <c r="O369" s="13"/>
      <c r="P369" s="13"/>
      <c r="Q369" s="15"/>
      <c r="R369" s="15"/>
      <c r="S369" s="15"/>
    </row>
    <row r="370" spans="1:19" x14ac:dyDescent="0.3">
      <c r="A370" s="10" t="s">
        <v>723</v>
      </c>
      <c r="B370" s="11" t="s">
        <v>724</v>
      </c>
      <c r="C370" s="31">
        <v>0</v>
      </c>
      <c r="D370" s="13"/>
      <c r="E370" s="13"/>
      <c r="F370" s="13"/>
      <c r="G370" s="13"/>
      <c r="H370" s="13"/>
      <c r="I370" s="13"/>
      <c r="J370" s="13"/>
      <c r="K370" s="13"/>
      <c r="L370" s="13"/>
      <c r="M370" s="20"/>
      <c r="N370" s="13"/>
      <c r="O370" s="13"/>
      <c r="P370" s="13"/>
      <c r="Q370" s="15"/>
      <c r="R370" s="15"/>
      <c r="S370" s="15"/>
    </row>
    <row r="371" spans="1:19" x14ac:dyDescent="0.3">
      <c r="A371" s="10" t="s">
        <v>725</v>
      </c>
      <c r="B371" s="11" t="s">
        <v>726</v>
      </c>
      <c r="C371" s="31">
        <v>12</v>
      </c>
      <c r="D371" s="13"/>
      <c r="E371" s="13"/>
      <c r="F371" s="13"/>
      <c r="G371" s="13"/>
      <c r="H371" s="13"/>
      <c r="I371" s="13"/>
      <c r="J371" s="13"/>
      <c r="K371" s="13"/>
      <c r="L371" s="13"/>
      <c r="M371" s="20"/>
      <c r="N371" s="13"/>
      <c r="O371" s="13"/>
      <c r="P371" s="13"/>
      <c r="Q371" s="15"/>
      <c r="R371" s="15"/>
      <c r="S371" s="15"/>
    </row>
    <row r="372" spans="1:19" x14ac:dyDescent="0.3">
      <c r="A372" s="10" t="s">
        <v>727</v>
      </c>
      <c r="B372" s="11" t="s">
        <v>728</v>
      </c>
      <c r="C372" s="31" t="s">
        <v>916</v>
      </c>
      <c r="D372" s="13"/>
      <c r="E372" s="13"/>
      <c r="F372" s="13"/>
      <c r="G372" s="13"/>
      <c r="H372" s="13"/>
      <c r="I372" s="13"/>
      <c r="J372" s="13"/>
      <c r="K372" s="13"/>
      <c r="L372" s="13"/>
      <c r="M372" s="20"/>
      <c r="N372" s="13"/>
      <c r="O372" s="13"/>
      <c r="P372" s="13"/>
      <c r="Q372" s="15"/>
      <c r="R372" s="15"/>
      <c r="S372" s="15"/>
    </row>
    <row r="373" spans="1:19" x14ac:dyDescent="0.3">
      <c r="A373" s="10" t="s">
        <v>729</v>
      </c>
      <c r="B373" s="11" t="s">
        <v>730</v>
      </c>
      <c r="C373" s="31" t="s">
        <v>916</v>
      </c>
      <c r="D373" s="13"/>
      <c r="E373" s="13"/>
      <c r="F373" s="13"/>
      <c r="G373" s="13"/>
      <c r="H373" s="13"/>
      <c r="I373" s="13"/>
      <c r="J373" s="13"/>
      <c r="K373" s="13"/>
      <c r="L373" s="13"/>
      <c r="M373" s="20"/>
      <c r="N373" s="13"/>
      <c r="O373" s="13"/>
      <c r="P373" s="13"/>
      <c r="Q373" s="15"/>
      <c r="R373" s="15"/>
      <c r="S373" s="15"/>
    </row>
    <row r="374" spans="1:19" x14ac:dyDescent="0.3">
      <c r="A374" s="10" t="s">
        <v>731</v>
      </c>
      <c r="B374" s="11" t="s">
        <v>732</v>
      </c>
      <c r="C374" s="31"/>
      <c r="D374" s="13"/>
      <c r="E374" s="13"/>
      <c r="F374" s="13"/>
      <c r="G374" s="13"/>
      <c r="H374" s="13"/>
      <c r="I374" s="13"/>
      <c r="J374" s="13"/>
      <c r="K374" s="13"/>
      <c r="L374" s="13"/>
      <c r="M374" s="20"/>
      <c r="N374" s="13"/>
      <c r="O374" s="13"/>
      <c r="P374" s="13"/>
      <c r="Q374" s="15"/>
      <c r="R374" s="15"/>
      <c r="S374" s="15"/>
    </row>
    <row r="375" spans="1:19" x14ac:dyDescent="0.3">
      <c r="A375" s="10" t="s">
        <v>733</v>
      </c>
      <c r="B375" s="11" t="s">
        <v>734</v>
      </c>
      <c r="C375" s="31"/>
      <c r="D375" s="13"/>
      <c r="E375" s="13"/>
      <c r="F375" s="13"/>
      <c r="G375" s="13"/>
      <c r="H375" s="13"/>
      <c r="I375" s="13"/>
      <c r="J375" s="13"/>
      <c r="K375" s="13"/>
      <c r="L375" s="13"/>
      <c r="M375" s="20"/>
      <c r="N375" s="13"/>
      <c r="O375" s="13"/>
      <c r="P375" s="13"/>
      <c r="Q375" s="15"/>
      <c r="R375" s="15"/>
      <c r="S375" s="15"/>
    </row>
    <row r="376" spans="1:19" x14ac:dyDescent="0.3">
      <c r="A376" s="10" t="s">
        <v>735</v>
      </c>
      <c r="B376" s="11" t="s">
        <v>736</v>
      </c>
      <c r="C376" s="31"/>
      <c r="D376" s="13"/>
      <c r="E376" s="13"/>
      <c r="F376" s="13"/>
      <c r="G376" s="13"/>
      <c r="H376" s="13"/>
      <c r="I376" s="13"/>
      <c r="J376" s="13"/>
      <c r="K376" s="13"/>
      <c r="L376" s="13"/>
      <c r="M376" s="20"/>
      <c r="N376" s="13"/>
      <c r="O376" s="13"/>
      <c r="P376" s="13"/>
      <c r="Q376" s="15"/>
      <c r="R376" s="15"/>
      <c r="S376" s="15"/>
    </row>
    <row r="377" spans="1:19" x14ac:dyDescent="0.3">
      <c r="A377" s="10" t="s">
        <v>737</v>
      </c>
      <c r="B377" s="11" t="s">
        <v>738</v>
      </c>
      <c r="C377" s="31">
        <v>0</v>
      </c>
      <c r="D377" s="13"/>
      <c r="E377" s="13"/>
      <c r="F377" s="13"/>
      <c r="G377" s="13"/>
      <c r="H377" s="13"/>
      <c r="I377" s="13"/>
      <c r="J377" s="13"/>
      <c r="K377" s="13"/>
      <c r="L377" s="13"/>
      <c r="M377" s="20"/>
      <c r="N377" s="13"/>
      <c r="O377" s="13"/>
      <c r="P377" s="13"/>
      <c r="Q377" s="15"/>
      <c r="R377" s="15"/>
      <c r="S377" s="15"/>
    </row>
    <row r="378" spans="1:19" x14ac:dyDescent="0.3">
      <c r="A378" s="10" t="s">
        <v>739</v>
      </c>
      <c r="B378" s="11" t="s">
        <v>740</v>
      </c>
      <c r="C378" s="12">
        <v>16</v>
      </c>
      <c r="D378" s="13"/>
      <c r="E378" s="13"/>
      <c r="F378" s="13"/>
      <c r="G378" s="13"/>
      <c r="H378" s="13"/>
      <c r="I378" s="13"/>
      <c r="J378" s="13"/>
      <c r="K378" s="13"/>
      <c r="L378" s="13"/>
      <c r="M378" s="16"/>
      <c r="N378" s="13"/>
      <c r="O378" s="13"/>
      <c r="P378" s="13"/>
      <c r="Q378" s="15"/>
      <c r="R378" s="15"/>
      <c r="S378" s="15"/>
    </row>
    <row r="380" spans="1:19" ht="60" customHeight="1" x14ac:dyDescent="0.3">
      <c r="B380" s="36" t="s">
        <v>741</v>
      </c>
      <c r="C380" s="37"/>
      <c r="D380" s="38"/>
      <c r="E380" s="39"/>
      <c r="G380" s="36" t="s">
        <v>742</v>
      </c>
      <c r="H380" s="37"/>
      <c r="I380" s="38"/>
      <c r="J380" s="39"/>
    </row>
  </sheetData>
  <sheetProtection algorithmName="SHA-512" hashValue="IKDPkUEtnDmK/RXsdD65H+/hvQjdtaJJ0mSwjzctDA3/qn6CJjOnK5+kdbvui5s1vjfsPxP80le55CyS5qln5g==" saltValue="1KSUGH0lfq752O+td/5f+Q==" spinCount="100000" sheet="1"/>
  <mergeCells count="2">
    <mergeCell ref="C380:E380"/>
    <mergeCell ref="H380:J380"/>
  </mergeCells>
  <conditionalFormatting sqref="C10:M10">
    <cfRule type="dataBar" priority="1">
      <dataBar>
        <cfvo type="num" val="0"/>
        <cfvo type="num" val="1"/>
        <color rgb="FF228B22"/>
      </dataBar>
      <extLst>
        <ext xmlns:x14="http://schemas.microsoft.com/office/spreadsheetml/2009/9/main" uri="{B025F937-C7B1-47D3-B67F-A62EFF666E3E}">
          <x14:id>{00000000-000E-0000-0000-000001000000}</x14:id>
        </ext>
      </extLst>
    </cfRule>
  </conditionalFormatting>
  <dataValidations count="2">
    <dataValidation type="list" sqref="B3" xr:uid="{00000000-0002-0000-0000-000000000000}">
      <formula1>Lookups!Municipalities</formula1>
    </dataValidation>
    <dataValidation type="list" sqref="B4" xr:uid="{00000000-0002-0000-0000-000001000000}">
      <formula1>Lookups!Quarters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0000000-000E-0000-0000-000001000000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</x14:dataBar>
          </x14:cfRule>
          <xm:sqref>C10:M10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6"/>
  <sheetViews>
    <sheetView workbookViewId="0"/>
  </sheetViews>
  <sheetFormatPr defaultColWidth="8.77734375" defaultRowHeight="14.4" x14ac:dyDescent="0.3"/>
  <sheetData>
    <row r="1" spans="1:2" x14ac:dyDescent="0.3">
      <c r="A1" t="s">
        <v>743</v>
      </c>
      <c r="B1" t="s">
        <v>744</v>
      </c>
    </row>
    <row r="2" spans="1:2" x14ac:dyDescent="0.3">
      <c r="A2" t="s">
        <v>745</v>
      </c>
      <c r="B2" t="s">
        <v>746</v>
      </c>
    </row>
    <row r="3" spans="1:2" x14ac:dyDescent="0.3">
      <c r="A3" t="s">
        <v>747</v>
      </c>
      <c r="B3" t="s">
        <v>748</v>
      </c>
    </row>
    <row r="4" spans="1:2" x14ac:dyDescent="0.3">
      <c r="A4" t="s">
        <v>749</v>
      </c>
      <c r="B4" t="s">
        <v>750</v>
      </c>
    </row>
    <row r="5" spans="1:2" x14ac:dyDescent="0.3">
      <c r="B5" t="s">
        <v>751</v>
      </c>
    </row>
    <row r="6" spans="1:2" x14ac:dyDescent="0.3">
      <c r="B6" t="s">
        <v>752</v>
      </c>
    </row>
    <row r="7" spans="1:2" x14ac:dyDescent="0.3">
      <c r="B7" t="s">
        <v>753</v>
      </c>
    </row>
    <row r="8" spans="1:2" x14ac:dyDescent="0.3">
      <c r="B8" t="s">
        <v>754</v>
      </c>
    </row>
    <row r="9" spans="1:2" x14ac:dyDescent="0.3">
      <c r="B9" t="s">
        <v>755</v>
      </c>
    </row>
    <row r="10" spans="1:2" x14ac:dyDescent="0.3">
      <c r="B10" t="s">
        <v>756</v>
      </c>
    </row>
    <row r="11" spans="1:2" x14ac:dyDescent="0.3">
      <c r="B11" t="s">
        <v>757</v>
      </c>
    </row>
    <row r="12" spans="1:2" x14ac:dyDescent="0.3">
      <c r="B12" t="s">
        <v>758</v>
      </c>
    </row>
    <row r="13" spans="1:2" x14ac:dyDescent="0.3">
      <c r="B13" t="s">
        <v>759</v>
      </c>
    </row>
    <row r="14" spans="1:2" x14ac:dyDescent="0.3">
      <c r="B14" t="s">
        <v>760</v>
      </c>
    </row>
    <row r="15" spans="1:2" x14ac:dyDescent="0.3">
      <c r="B15" t="s">
        <v>761</v>
      </c>
    </row>
    <row r="16" spans="1:2" x14ac:dyDescent="0.3">
      <c r="B16" t="s">
        <v>762</v>
      </c>
    </row>
    <row r="17" spans="2:2" x14ac:dyDescent="0.3">
      <c r="B17" t="s">
        <v>763</v>
      </c>
    </row>
    <row r="18" spans="2:2" x14ac:dyDescent="0.3">
      <c r="B18" t="s">
        <v>764</v>
      </c>
    </row>
    <row r="19" spans="2:2" x14ac:dyDescent="0.3">
      <c r="B19" t="s">
        <v>765</v>
      </c>
    </row>
    <row r="20" spans="2:2" x14ac:dyDescent="0.3">
      <c r="B20" t="s">
        <v>766</v>
      </c>
    </row>
    <row r="21" spans="2:2" x14ac:dyDescent="0.3">
      <c r="B21" t="s">
        <v>767</v>
      </c>
    </row>
    <row r="22" spans="2:2" x14ac:dyDescent="0.3">
      <c r="B22" t="s">
        <v>768</v>
      </c>
    </row>
    <row r="23" spans="2:2" x14ac:dyDescent="0.3">
      <c r="B23" t="s">
        <v>769</v>
      </c>
    </row>
    <row r="24" spans="2:2" x14ac:dyDescent="0.3">
      <c r="B24" t="s">
        <v>770</v>
      </c>
    </row>
    <row r="25" spans="2:2" x14ac:dyDescent="0.3">
      <c r="B25" t="s">
        <v>771</v>
      </c>
    </row>
    <row r="26" spans="2:2" x14ac:dyDescent="0.3">
      <c r="B26" t="s">
        <v>772</v>
      </c>
    </row>
    <row r="27" spans="2:2" x14ac:dyDescent="0.3">
      <c r="B27" t="s">
        <v>773</v>
      </c>
    </row>
    <row r="28" spans="2:2" x14ac:dyDescent="0.3">
      <c r="B28" t="s">
        <v>774</v>
      </c>
    </row>
    <row r="29" spans="2:2" x14ac:dyDescent="0.3">
      <c r="B29" t="s">
        <v>775</v>
      </c>
    </row>
    <row r="30" spans="2:2" x14ac:dyDescent="0.3">
      <c r="B30" t="s">
        <v>776</v>
      </c>
    </row>
    <row r="31" spans="2:2" x14ac:dyDescent="0.3">
      <c r="B31" t="s">
        <v>777</v>
      </c>
    </row>
    <row r="32" spans="2:2" x14ac:dyDescent="0.3">
      <c r="B32" t="s">
        <v>778</v>
      </c>
    </row>
    <row r="33" spans="2:2" x14ac:dyDescent="0.3">
      <c r="B33" t="s">
        <v>779</v>
      </c>
    </row>
    <row r="34" spans="2:2" x14ac:dyDescent="0.3">
      <c r="B34" t="s">
        <v>780</v>
      </c>
    </row>
    <row r="35" spans="2:2" x14ac:dyDescent="0.3">
      <c r="B35" t="s">
        <v>781</v>
      </c>
    </row>
    <row r="36" spans="2:2" x14ac:dyDescent="0.3">
      <c r="B36" t="s">
        <v>782</v>
      </c>
    </row>
    <row r="37" spans="2:2" x14ac:dyDescent="0.3">
      <c r="B37" t="s">
        <v>783</v>
      </c>
    </row>
    <row r="38" spans="2:2" x14ac:dyDescent="0.3">
      <c r="B38" t="s">
        <v>784</v>
      </c>
    </row>
    <row r="39" spans="2:2" x14ac:dyDescent="0.3">
      <c r="B39" t="s">
        <v>785</v>
      </c>
    </row>
    <row r="40" spans="2:2" x14ac:dyDescent="0.3">
      <c r="B40" t="s">
        <v>786</v>
      </c>
    </row>
    <row r="41" spans="2:2" x14ac:dyDescent="0.3">
      <c r="B41" t="s">
        <v>787</v>
      </c>
    </row>
    <row r="42" spans="2:2" x14ac:dyDescent="0.3">
      <c r="B42" t="s">
        <v>788</v>
      </c>
    </row>
    <row r="43" spans="2:2" x14ac:dyDescent="0.3">
      <c r="B43" t="s">
        <v>789</v>
      </c>
    </row>
    <row r="44" spans="2:2" x14ac:dyDescent="0.3">
      <c r="B44" t="s">
        <v>790</v>
      </c>
    </row>
    <row r="45" spans="2:2" x14ac:dyDescent="0.3">
      <c r="B45" t="s">
        <v>791</v>
      </c>
    </row>
    <row r="46" spans="2:2" x14ac:dyDescent="0.3">
      <c r="B46" t="s">
        <v>792</v>
      </c>
    </row>
    <row r="47" spans="2:2" x14ac:dyDescent="0.3">
      <c r="B47" t="s">
        <v>793</v>
      </c>
    </row>
    <row r="48" spans="2:2" x14ac:dyDescent="0.3">
      <c r="B48" t="s">
        <v>794</v>
      </c>
    </row>
    <row r="49" spans="2:2" x14ac:dyDescent="0.3">
      <c r="B49" t="s">
        <v>795</v>
      </c>
    </row>
    <row r="50" spans="2:2" x14ac:dyDescent="0.3">
      <c r="B50" t="s">
        <v>796</v>
      </c>
    </row>
    <row r="51" spans="2:2" x14ac:dyDescent="0.3">
      <c r="B51" t="s">
        <v>797</v>
      </c>
    </row>
    <row r="52" spans="2:2" x14ac:dyDescent="0.3">
      <c r="B52" t="s">
        <v>798</v>
      </c>
    </row>
    <row r="53" spans="2:2" x14ac:dyDescent="0.3">
      <c r="B53" t="s">
        <v>799</v>
      </c>
    </row>
    <row r="54" spans="2:2" x14ac:dyDescent="0.3">
      <c r="B54" t="s">
        <v>800</v>
      </c>
    </row>
    <row r="55" spans="2:2" x14ac:dyDescent="0.3">
      <c r="B55" t="s">
        <v>801</v>
      </c>
    </row>
    <row r="56" spans="2:2" x14ac:dyDescent="0.3">
      <c r="B56" t="s">
        <v>802</v>
      </c>
    </row>
    <row r="57" spans="2:2" x14ac:dyDescent="0.3">
      <c r="B57" t="s">
        <v>803</v>
      </c>
    </row>
    <row r="58" spans="2:2" x14ac:dyDescent="0.3">
      <c r="B58" t="s">
        <v>804</v>
      </c>
    </row>
    <row r="59" spans="2:2" x14ac:dyDescent="0.3">
      <c r="B59" t="s">
        <v>805</v>
      </c>
    </row>
    <row r="60" spans="2:2" x14ac:dyDescent="0.3">
      <c r="B60" t="s">
        <v>806</v>
      </c>
    </row>
    <row r="61" spans="2:2" x14ac:dyDescent="0.3">
      <c r="B61" t="s">
        <v>807</v>
      </c>
    </row>
    <row r="62" spans="2:2" x14ac:dyDescent="0.3">
      <c r="B62" t="s">
        <v>808</v>
      </c>
    </row>
    <row r="63" spans="2:2" x14ac:dyDescent="0.3">
      <c r="B63" t="s">
        <v>809</v>
      </c>
    </row>
    <row r="64" spans="2:2" x14ac:dyDescent="0.3">
      <c r="B64" t="s">
        <v>810</v>
      </c>
    </row>
    <row r="65" spans="2:2" x14ac:dyDescent="0.3">
      <c r="B65" t="s">
        <v>811</v>
      </c>
    </row>
    <row r="66" spans="2:2" x14ac:dyDescent="0.3">
      <c r="B66" t="s">
        <v>812</v>
      </c>
    </row>
    <row r="67" spans="2:2" x14ac:dyDescent="0.3">
      <c r="B67" t="s">
        <v>813</v>
      </c>
    </row>
    <row r="68" spans="2:2" x14ac:dyDescent="0.3">
      <c r="B68" t="s">
        <v>814</v>
      </c>
    </row>
    <row r="69" spans="2:2" x14ac:dyDescent="0.3">
      <c r="B69" t="s">
        <v>815</v>
      </c>
    </row>
    <row r="70" spans="2:2" x14ac:dyDescent="0.3">
      <c r="B70" t="s">
        <v>816</v>
      </c>
    </row>
    <row r="71" spans="2:2" x14ac:dyDescent="0.3">
      <c r="B71" t="s">
        <v>817</v>
      </c>
    </row>
    <row r="72" spans="2:2" x14ac:dyDescent="0.3">
      <c r="B72" t="s">
        <v>818</v>
      </c>
    </row>
    <row r="73" spans="2:2" x14ac:dyDescent="0.3">
      <c r="B73" t="s">
        <v>819</v>
      </c>
    </row>
    <row r="74" spans="2:2" x14ac:dyDescent="0.3">
      <c r="B74" t="s">
        <v>820</v>
      </c>
    </row>
    <row r="75" spans="2:2" x14ac:dyDescent="0.3">
      <c r="B75" t="s">
        <v>821</v>
      </c>
    </row>
    <row r="76" spans="2:2" x14ac:dyDescent="0.3">
      <c r="B76" t="s">
        <v>822</v>
      </c>
    </row>
    <row r="77" spans="2:2" x14ac:dyDescent="0.3">
      <c r="B77" t="s">
        <v>823</v>
      </c>
    </row>
    <row r="78" spans="2:2" x14ac:dyDescent="0.3">
      <c r="B78" t="s">
        <v>824</v>
      </c>
    </row>
    <row r="79" spans="2:2" x14ac:dyDescent="0.3">
      <c r="B79" t="s">
        <v>825</v>
      </c>
    </row>
    <row r="80" spans="2:2" x14ac:dyDescent="0.3">
      <c r="B80" t="s">
        <v>826</v>
      </c>
    </row>
    <row r="81" spans="2:2" x14ac:dyDescent="0.3">
      <c r="B81" t="s">
        <v>827</v>
      </c>
    </row>
    <row r="82" spans="2:2" x14ac:dyDescent="0.3">
      <c r="B82" t="s">
        <v>828</v>
      </c>
    </row>
    <row r="83" spans="2:2" x14ac:dyDescent="0.3">
      <c r="B83" t="s">
        <v>829</v>
      </c>
    </row>
    <row r="84" spans="2:2" x14ac:dyDescent="0.3">
      <c r="B84" t="s">
        <v>830</v>
      </c>
    </row>
    <row r="85" spans="2:2" x14ac:dyDescent="0.3">
      <c r="B85" t="s">
        <v>831</v>
      </c>
    </row>
    <row r="86" spans="2:2" x14ac:dyDescent="0.3">
      <c r="B86" t="s">
        <v>832</v>
      </c>
    </row>
    <row r="87" spans="2:2" x14ac:dyDescent="0.3">
      <c r="B87" t="s">
        <v>833</v>
      </c>
    </row>
    <row r="88" spans="2:2" x14ac:dyDescent="0.3">
      <c r="B88" t="s">
        <v>834</v>
      </c>
    </row>
    <row r="89" spans="2:2" x14ac:dyDescent="0.3">
      <c r="B89" t="s">
        <v>835</v>
      </c>
    </row>
    <row r="90" spans="2:2" x14ac:dyDescent="0.3">
      <c r="B90" t="s">
        <v>836</v>
      </c>
    </row>
    <row r="91" spans="2:2" x14ac:dyDescent="0.3">
      <c r="B91" t="s">
        <v>837</v>
      </c>
    </row>
    <row r="92" spans="2:2" x14ac:dyDescent="0.3">
      <c r="B92" t="s">
        <v>838</v>
      </c>
    </row>
    <row r="93" spans="2:2" x14ac:dyDescent="0.3">
      <c r="B93" t="s">
        <v>839</v>
      </c>
    </row>
    <row r="94" spans="2:2" x14ac:dyDescent="0.3">
      <c r="B94" t="s">
        <v>840</v>
      </c>
    </row>
    <row r="95" spans="2:2" x14ac:dyDescent="0.3">
      <c r="B95" t="s">
        <v>841</v>
      </c>
    </row>
    <row r="96" spans="2:2" x14ac:dyDescent="0.3">
      <c r="B96" t="s">
        <v>842</v>
      </c>
    </row>
    <row r="97" spans="2:2" x14ac:dyDescent="0.3">
      <c r="B97" t="s">
        <v>843</v>
      </c>
    </row>
    <row r="98" spans="2:2" x14ac:dyDescent="0.3">
      <c r="B98" t="s">
        <v>844</v>
      </c>
    </row>
    <row r="99" spans="2:2" x14ac:dyDescent="0.3">
      <c r="B99" t="s">
        <v>845</v>
      </c>
    </row>
    <row r="100" spans="2:2" x14ac:dyDescent="0.3">
      <c r="B100" t="s">
        <v>846</v>
      </c>
    </row>
    <row r="101" spans="2:2" x14ac:dyDescent="0.3">
      <c r="B101" t="s">
        <v>847</v>
      </c>
    </row>
    <row r="102" spans="2:2" x14ac:dyDescent="0.3">
      <c r="B102" t="s">
        <v>848</v>
      </c>
    </row>
    <row r="103" spans="2:2" x14ac:dyDescent="0.3">
      <c r="B103" t="s">
        <v>849</v>
      </c>
    </row>
    <row r="104" spans="2:2" x14ac:dyDescent="0.3">
      <c r="B104" t="s">
        <v>850</v>
      </c>
    </row>
    <row r="105" spans="2:2" x14ac:dyDescent="0.3">
      <c r="B105" t="s">
        <v>851</v>
      </c>
    </row>
    <row r="106" spans="2:2" x14ac:dyDescent="0.3">
      <c r="B106" t="s">
        <v>852</v>
      </c>
    </row>
    <row r="107" spans="2:2" x14ac:dyDescent="0.3">
      <c r="B107" t="s">
        <v>853</v>
      </c>
    </row>
    <row r="108" spans="2:2" x14ac:dyDescent="0.3">
      <c r="B108" t="s">
        <v>854</v>
      </c>
    </row>
    <row r="109" spans="2:2" x14ac:dyDescent="0.3">
      <c r="B109" t="s">
        <v>855</v>
      </c>
    </row>
    <row r="110" spans="2:2" x14ac:dyDescent="0.3">
      <c r="B110" t="s">
        <v>856</v>
      </c>
    </row>
    <row r="111" spans="2:2" x14ac:dyDescent="0.3">
      <c r="B111" t="s">
        <v>857</v>
      </c>
    </row>
    <row r="112" spans="2:2" x14ac:dyDescent="0.3">
      <c r="B112" t="s">
        <v>858</v>
      </c>
    </row>
    <row r="113" spans="2:2" x14ac:dyDescent="0.3">
      <c r="B113" t="s">
        <v>859</v>
      </c>
    </row>
    <row r="114" spans="2:2" x14ac:dyDescent="0.3">
      <c r="B114" t="s">
        <v>860</v>
      </c>
    </row>
    <row r="115" spans="2:2" x14ac:dyDescent="0.3">
      <c r="B115" t="s">
        <v>861</v>
      </c>
    </row>
    <row r="116" spans="2:2" x14ac:dyDescent="0.3">
      <c r="B116" t="s">
        <v>862</v>
      </c>
    </row>
    <row r="117" spans="2:2" x14ac:dyDescent="0.3">
      <c r="B117" t="s">
        <v>863</v>
      </c>
    </row>
    <row r="118" spans="2:2" x14ac:dyDescent="0.3">
      <c r="B118" t="s">
        <v>864</v>
      </c>
    </row>
    <row r="119" spans="2:2" x14ac:dyDescent="0.3">
      <c r="B119" t="s">
        <v>865</v>
      </c>
    </row>
    <row r="120" spans="2:2" x14ac:dyDescent="0.3">
      <c r="B120" t="s">
        <v>866</v>
      </c>
    </row>
    <row r="121" spans="2:2" x14ac:dyDescent="0.3">
      <c r="B121" t="s">
        <v>867</v>
      </c>
    </row>
    <row r="122" spans="2:2" x14ac:dyDescent="0.3">
      <c r="B122" t="s">
        <v>868</v>
      </c>
    </row>
    <row r="123" spans="2:2" x14ac:dyDescent="0.3">
      <c r="B123" t="s">
        <v>869</v>
      </c>
    </row>
    <row r="124" spans="2:2" x14ac:dyDescent="0.3">
      <c r="B124" t="s">
        <v>870</v>
      </c>
    </row>
    <row r="125" spans="2:2" x14ac:dyDescent="0.3">
      <c r="B125" t="s">
        <v>871</v>
      </c>
    </row>
    <row r="126" spans="2:2" x14ac:dyDescent="0.3">
      <c r="B126" t="s">
        <v>872</v>
      </c>
    </row>
    <row r="127" spans="2:2" x14ac:dyDescent="0.3">
      <c r="B127" t="s">
        <v>873</v>
      </c>
    </row>
    <row r="128" spans="2:2" x14ac:dyDescent="0.3">
      <c r="B128" t="s">
        <v>874</v>
      </c>
    </row>
    <row r="129" spans="2:2" x14ac:dyDescent="0.3">
      <c r="B129" t="s">
        <v>875</v>
      </c>
    </row>
    <row r="130" spans="2:2" x14ac:dyDescent="0.3">
      <c r="B130" t="s">
        <v>876</v>
      </c>
    </row>
    <row r="131" spans="2:2" x14ac:dyDescent="0.3">
      <c r="B131" t="s">
        <v>877</v>
      </c>
    </row>
    <row r="132" spans="2:2" x14ac:dyDescent="0.3">
      <c r="B132" t="s">
        <v>878</v>
      </c>
    </row>
    <row r="133" spans="2:2" x14ac:dyDescent="0.3">
      <c r="B133" t="s">
        <v>879</v>
      </c>
    </row>
    <row r="134" spans="2:2" x14ac:dyDescent="0.3">
      <c r="B134" t="s">
        <v>880</v>
      </c>
    </row>
    <row r="135" spans="2:2" x14ac:dyDescent="0.3">
      <c r="B135" t="s">
        <v>881</v>
      </c>
    </row>
    <row r="136" spans="2:2" x14ac:dyDescent="0.3">
      <c r="B136" t="s">
        <v>882</v>
      </c>
    </row>
    <row r="137" spans="2:2" x14ac:dyDescent="0.3">
      <c r="B137" t="s">
        <v>883</v>
      </c>
    </row>
    <row r="138" spans="2:2" x14ac:dyDescent="0.3">
      <c r="B138" t="s">
        <v>884</v>
      </c>
    </row>
    <row r="139" spans="2:2" x14ac:dyDescent="0.3">
      <c r="B139" t="s">
        <v>885</v>
      </c>
    </row>
    <row r="140" spans="2:2" x14ac:dyDescent="0.3">
      <c r="B140" t="s">
        <v>886</v>
      </c>
    </row>
    <row r="141" spans="2:2" x14ac:dyDescent="0.3">
      <c r="B141" t="s">
        <v>887</v>
      </c>
    </row>
    <row r="142" spans="2:2" x14ac:dyDescent="0.3">
      <c r="B142" t="s">
        <v>888</v>
      </c>
    </row>
    <row r="143" spans="2:2" x14ac:dyDescent="0.3">
      <c r="B143" t="s">
        <v>889</v>
      </c>
    </row>
    <row r="144" spans="2:2" x14ac:dyDescent="0.3">
      <c r="B144" t="s">
        <v>890</v>
      </c>
    </row>
    <row r="145" spans="2:2" x14ac:dyDescent="0.3">
      <c r="B145" t="s">
        <v>891</v>
      </c>
    </row>
    <row r="146" spans="2:2" x14ac:dyDescent="0.3">
      <c r="B146" t="s">
        <v>892</v>
      </c>
    </row>
    <row r="147" spans="2:2" x14ac:dyDescent="0.3">
      <c r="B147" t="s">
        <v>893</v>
      </c>
    </row>
    <row r="148" spans="2:2" x14ac:dyDescent="0.3">
      <c r="B148" t="s">
        <v>894</v>
      </c>
    </row>
    <row r="149" spans="2:2" x14ac:dyDescent="0.3">
      <c r="B149" t="s">
        <v>895</v>
      </c>
    </row>
    <row r="150" spans="2:2" x14ac:dyDescent="0.3">
      <c r="B150" t="s">
        <v>896</v>
      </c>
    </row>
    <row r="151" spans="2:2" x14ac:dyDescent="0.3">
      <c r="B151" t="s">
        <v>897</v>
      </c>
    </row>
    <row r="152" spans="2:2" x14ac:dyDescent="0.3">
      <c r="B152" t="s">
        <v>898</v>
      </c>
    </row>
    <row r="153" spans="2:2" x14ac:dyDescent="0.3">
      <c r="B153" t="s">
        <v>899</v>
      </c>
    </row>
    <row r="154" spans="2:2" x14ac:dyDescent="0.3">
      <c r="B154" t="s">
        <v>900</v>
      </c>
    </row>
    <row r="155" spans="2:2" x14ac:dyDescent="0.3">
      <c r="B155" t="s">
        <v>901</v>
      </c>
    </row>
    <row r="156" spans="2:2" x14ac:dyDescent="0.3">
      <c r="B156" t="s">
        <v>902</v>
      </c>
    </row>
    <row r="157" spans="2:2" x14ac:dyDescent="0.3">
      <c r="B157" t="s">
        <v>903</v>
      </c>
    </row>
    <row r="158" spans="2:2" x14ac:dyDescent="0.3">
      <c r="B158" t="s">
        <v>904</v>
      </c>
    </row>
    <row r="159" spans="2:2" x14ac:dyDescent="0.3">
      <c r="B159" t="s">
        <v>905</v>
      </c>
    </row>
    <row r="160" spans="2:2" x14ac:dyDescent="0.3">
      <c r="B160" t="s">
        <v>906</v>
      </c>
    </row>
    <row r="161" spans="2:2" x14ac:dyDescent="0.3">
      <c r="B161" t="s">
        <v>907</v>
      </c>
    </row>
    <row r="162" spans="2:2" x14ac:dyDescent="0.3">
      <c r="B162" t="s">
        <v>908</v>
      </c>
    </row>
    <row r="163" spans="2:2" x14ac:dyDescent="0.3">
      <c r="B163" t="s">
        <v>909</v>
      </c>
    </row>
    <row r="164" spans="2:2" x14ac:dyDescent="0.3">
      <c r="B164" t="s">
        <v>910</v>
      </c>
    </row>
    <row r="165" spans="2:2" x14ac:dyDescent="0.3">
      <c r="B165" t="s">
        <v>911</v>
      </c>
    </row>
    <row r="166" spans="2:2" x14ac:dyDescent="0.3">
      <c r="B166" t="s">
        <v>912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C88</vt:lpstr>
      <vt:lpstr>Lookups!Municipalities</vt:lpstr>
      <vt:lpstr>Lookups!Quarters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Desmond Manaswe</dc:creator>
  <cp:lastModifiedBy>Desmond Manaswe</cp:lastModifiedBy>
  <dcterms:created xsi:type="dcterms:W3CDTF">2025-10-01T09:40:20Z</dcterms:created>
  <dcterms:modified xsi:type="dcterms:W3CDTF">2025-11-07T12:15:20Z</dcterms:modified>
</cp:coreProperties>
</file>