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2-2023\Manager Revenue\2023_2024 Tariffs\"/>
    </mc:Choice>
  </mc:AlternateContent>
  <xr:revisionPtr revIDLastSave="0" documentId="13_ncr:1_{47F0A3FD-FF16-40D4-8345-97FC43AFCFB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2023-2024" sheetId="6" r:id="rId1"/>
    <sheet name="Application" sheetId="7" r:id="rId2"/>
  </sheets>
  <definedNames>
    <definedName name="_xlnm.Print_Area" localSheetId="1">Application!$A$1:$I$79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4" i="6" l="1"/>
  <c r="L143" i="6"/>
  <c r="L142" i="6"/>
  <c r="L140" i="6"/>
  <c r="L139" i="6"/>
  <c r="L138" i="6"/>
  <c r="L134" i="6"/>
  <c r="L133" i="6"/>
  <c r="L132" i="6"/>
  <c r="L128" i="6"/>
  <c r="L127" i="6"/>
  <c r="L124" i="6"/>
  <c r="L122" i="6"/>
  <c r="L121" i="6"/>
  <c r="L119" i="6"/>
  <c r="L117" i="6"/>
  <c r="L110" i="6"/>
  <c r="L109" i="6"/>
  <c r="L108" i="6"/>
  <c r="L101" i="6"/>
  <c r="L103" i="6"/>
  <c r="L102" i="6"/>
  <c r="J97" i="6"/>
  <c r="I5" i="7"/>
  <c r="I71" i="7"/>
  <c r="I70" i="7"/>
  <c r="I69" i="7"/>
  <c r="I66" i="7"/>
  <c r="I65" i="7"/>
  <c r="I64" i="7"/>
  <c r="I63" i="7"/>
  <c r="I60" i="7"/>
  <c r="I59" i="7"/>
  <c r="I58" i="7"/>
  <c r="I57" i="7"/>
  <c r="I53" i="7"/>
  <c r="I52" i="7"/>
  <c r="I51" i="7"/>
  <c r="I50" i="7"/>
  <c r="I47" i="7"/>
  <c r="I46" i="7"/>
  <c r="I43" i="7"/>
  <c r="I42" i="7"/>
  <c r="I39" i="7"/>
  <c r="I36" i="7"/>
  <c r="I35" i="7"/>
  <c r="I34" i="7"/>
  <c r="I33" i="7"/>
  <c r="I32" i="7"/>
  <c r="I31" i="7"/>
  <c r="I28" i="7"/>
  <c r="I27" i="7"/>
  <c r="I26" i="7"/>
  <c r="I25" i="7"/>
  <c r="I22" i="7"/>
  <c r="I21" i="7"/>
  <c r="I20" i="7"/>
  <c r="I19" i="7"/>
  <c r="I16" i="7"/>
  <c r="I15" i="7"/>
  <c r="I14" i="7"/>
  <c r="I13" i="7"/>
  <c r="I12" i="7"/>
  <c r="I9" i="7"/>
  <c r="I8" i="7"/>
  <c r="I7" i="7"/>
  <c r="I6" i="7"/>
  <c r="J24" i="6" l="1"/>
  <c r="H76" i="6" l="1"/>
  <c r="I76" i="6" s="1"/>
  <c r="H79" i="6"/>
  <c r="I79" i="6" s="1"/>
  <c r="H82" i="6"/>
  <c r="I82" i="6" s="1"/>
  <c r="F50" i="7" l="1"/>
  <c r="F46" i="7"/>
  <c r="F42" i="6" l="1"/>
  <c r="F41" i="6"/>
  <c r="H41" i="6" s="1"/>
  <c r="F40" i="6"/>
  <c r="H40" i="6" s="1"/>
  <c r="F39" i="6"/>
  <c r="H39" i="6" s="1"/>
  <c r="F36" i="6"/>
  <c r="F35" i="6"/>
  <c r="F34" i="6"/>
  <c r="F33" i="6"/>
  <c r="F32" i="6"/>
  <c r="F29" i="6"/>
  <c r="F28" i="6"/>
  <c r="F27" i="6"/>
  <c r="F26" i="6"/>
  <c r="F25" i="6"/>
  <c r="F24" i="6"/>
  <c r="F22" i="6"/>
  <c r="F21" i="6"/>
  <c r="F20" i="6"/>
  <c r="F18" i="6"/>
  <c r="F17" i="6"/>
  <c r="F16" i="6"/>
  <c r="F15" i="6"/>
  <c r="F13" i="6"/>
  <c r="G13" i="6" s="1"/>
  <c r="H13" i="6" s="1"/>
  <c r="F12" i="6"/>
  <c r="G12" i="6" s="1"/>
  <c r="H12" i="6" s="1"/>
  <c r="F10" i="6"/>
  <c r="G10" i="6" s="1"/>
  <c r="H10" i="6" s="1"/>
  <c r="F9" i="6"/>
  <c r="G144" i="6"/>
  <c r="G143" i="6"/>
  <c r="G142" i="6"/>
  <c r="G140" i="6"/>
  <c r="G139" i="6"/>
  <c r="G138" i="6"/>
  <c r="G134" i="6"/>
  <c r="G133" i="6"/>
  <c r="G132" i="6"/>
  <c r="G128" i="6"/>
  <c r="G127" i="6"/>
  <c r="G124" i="6"/>
  <c r="G122" i="6"/>
  <c r="G121" i="6"/>
  <c r="G119" i="6"/>
  <c r="G117" i="6"/>
  <c r="G110" i="6"/>
  <c r="H110" i="6" s="1"/>
  <c r="I110" i="6" s="1"/>
  <c r="G109" i="6"/>
  <c r="H109" i="6" s="1"/>
  <c r="I109" i="6" s="1"/>
  <c r="G108" i="6"/>
  <c r="H108" i="6" s="1"/>
  <c r="I108" i="6" s="1"/>
  <c r="G102" i="6"/>
  <c r="K102" i="6" s="1"/>
  <c r="G103" i="6"/>
  <c r="G101" i="6"/>
  <c r="F91" i="6"/>
  <c r="H91" i="6" s="1"/>
  <c r="I91" i="6" s="1"/>
  <c r="F88" i="6"/>
  <c r="H88" i="6" s="1"/>
  <c r="I88" i="6" s="1"/>
  <c r="F85" i="6"/>
  <c r="F73" i="6"/>
  <c r="H73" i="6" s="1"/>
  <c r="I73" i="6" s="1"/>
  <c r="F72" i="6"/>
  <c r="H72" i="6" s="1"/>
  <c r="I72" i="6" s="1"/>
  <c r="F70" i="6"/>
  <c r="H70" i="6" s="1"/>
  <c r="I70" i="6" s="1"/>
  <c r="F67" i="6"/>
  <c r="H67" i="6" s="1"/>
  <c r="I67" i="6" s="1"/>
  <c r="F66" i="6"/>
  <c r="H66" i="6" s="1"/>
  <c r="I66" i="6" s="1"/>
  <c r="F63" i="6"/>
  <c r="H63" i="6" s="1"/>
  <c r="I63" i="6" s="1"/>
  <c r="F62" i="6"/>
  <c r="H62" i="6" s="1"/>
  <c r="I62" i="6" s="1"/>
  <c r="F61" i="6"/>
  <c r="H61" i="6" s="1"/>
  <c r="I61" i="6" s="1"/>
  <c r="F60" i="6"/>
  <c r="H60" i="6" s="1"/>
  <c r="I60" i="6" s="1"/>
  <c r="F57" i="6"/>
  <c r="H57" i="6" s="1"/>
  <c r="I57" i="6" s="1"/>
  <c r="F56" i="6"/>
  <c r="H56" i="6" s="1"/>
  <c r="I56" i="6" s="1"/>
  <c r="F55" i="6"/>
  <c r="H55" i="6" s="1"/>
  <c r="I55" i="6" s="1"/>
  <c r="F54" i="6"/>
  <c r="H54" i="6" s="1"/>
  <c r="I54" i="6" s="1"/>
  <c r="F50" i="6"/>
  <c r="H50" i="6" s="1"/>
  <c r="I50" i="6" s="1"/>
  <c r="F49" i="6"/>
  <c r="H49" i="6" s="1"/>
  <c r="I49" i="6" s="1"/>
  <c r="F48" i="6"/>
  <c r="F47" i="6"/>
  <c r="H47" i="6" s="1"/>
  <c r="I47" i="6" s="1"/>
  <c r="I12" i="6" l="1"/>
  <c r="J12" i="6" s="1"/>
  <c r="I13" i="6"/>
  <c r="J13" i="6" s="1"/>
  <c r="I39" i="6"/>
  <c r="J39" i="6" s="1"/>
  <c r="I40" i="6"/>
  <c r="J40" i="6" s="1"/>
  <c r="I41" i="6"/>
  <c r="J41" i="6" s="1"/>
  <c r="I10" i="6"/>
  <c r="J10" i="6" s="1"/>
  <c r="J60" i="6"/>
  <c r="J55" i="6"/>
  <c r="J61" i="6"/>
  <c r="J50" i="6"/>
  <c r="J63" i="6"/>
  <c r="J91" i="6"/>
  <c r="J47" i="6"/>
  <c r="J54" i="6"/>
  <c r="J49" i="6"/>
  <c r="J62" i="6"/>
  <c r="L97" i="6"/>
  <c r="M97" i="6" s="1"/>
  <c r="H101" i="6"/>
  <c r="I101" i="6" s="1"/>
  <c r="J101" i="6"/>
  <c r="K101" i="6" s="1"/>
  <c r="J127" i="6"/>
  <c r="K127" i="6" s="1"/>
  <c r="H127" i="6"/>
  <c r="I127" i="6" s="1"/>
  <c r="J128" i="6"/>
  <c r="K128" i="6" s="1"/>
  <c r="H128" i="6"/>
  <c r="I128" i="6" s="1"/>
  <c r="J140" i="6"/>
  <c r="K140" i="6" s="1"/>
  <c r="H140" i="6"/>
  <c r="I140" i="6" s="1"/>
  <c r="J142" i="6"/>
  <c r="K142" i="6" s="1"/>
  <c r="H142" i="6"/>
  <c r="I142" i="6" s="1"/>
  <c r="F42" i="7"/>
  <c r="F43" i="7"/>
  <c r="J139" i="6"/>
  <c r="K139" i="6" s="1"/>
  <c r="H139" i="6"/>
  <c r="I139" i="6" s="1"/>
  <c r="F63" i="7"/>
  <c r="J132" i="6"/>
  <c r="K132" i="6" s="1"/>
  <c r="H132" i="6"/>
  <c r="I132" i="6" s="1"/>
  <c r="F69" i="7"/>
  <c r="J117" i="6"/>
  <c r="K117" i="6" s="1"/>
  <c r="H117" i="6"/>
  <c r="I117" i="6" s="1"/>
  <c r="J133" i="6"/>
  <c r="K133" i="6" s="1"/>
  <c r="H133" i="6"/>
  <c r="I133" i="6" s="1"/>
  <c r="J143" i="6"/>
  <c r="K143" i="6" s="1"/>
  <c r="H143" i="6"/>
  <c r="I143" i="6" s="1"/>
  <c r="F64" i="7"/>
  <c r="F31" i="7"/>
  <c r="J119" i="6"/>
  <c r="K119" i="6" s="1"/>
  <c r="H119" i="6"/>
  <c r="I119" i="6" s="1"/>
  <c r="J134" i="6"/>
  <c r="K134" i="6" s="1"/>
  <c r="H134" i="6"/>
  <c r="I134" i="6" s="1"/>
  <c r="J144" i="6"/>
  <c r="K144" i="6" s="1"/>
  <c r="H144" i="6"/>
  <c r="I144" i="6" s="1"/>
  <c r="F65" i="7"/>
  <c r="F32" i="7"/>
  <c r="J103" i="6"/>
  <c r="H103" i="6"/>
  <c r="I103" i="6" s="1"/>
  <c r="J121" i="6"/>
  <c r="K121" i="6" s="1"/>
  <c r="H121" i="6"/>
  <c r="I121" i="6" s="1"/>
  <c r="F66" i="7"/>
  <c r="J124" i="6"/>
  <c r="K124" i="6" s="1"/>
  <c r="H124" i="6"/>
  <c r="I124" i="6" s="1"/>
  <c r="J138" i="6"/>
  <c r="K138" i="6" s="1"/>
  <c r="H138" i="6"/>
  <c r="I138" i="6" s="1"/>
  <c r="F39" i="7"/>
  <c r="F60" i="7"/>
  <c r="H102" i="6"/>
  <c r="I102" i="6" s="1"/>
  <c r="J122" i="6"/>
  <c r="K122" i="6" s="1"/>
  <c r="H122" i="6"/>
  <c r="I122" i="6" s="1"/>
  <c r="G25" i="6"/>
  <c r="H25" i="6" s="1"/>
  <c r="J108" i="6"/>
  <c r="K108" i="6" s="1"/>
  <c r="M108" i="6" s="1"/>
  <c r="G22" i="6"/>
  <c r="H22" i="6" s="1"/>
  <c r="G33" i="6"/>
  <c r="H33" i="6" s="1"/>
  <c r="J109" i="6"/>
  <c r="K109" i="6" s="1"/>
  <c r="M109" i="6" s="1"/>
  <c r="G34" i="6"/>
  <c r="H34" i="6" s="1"/>
  <c r="H85" i="6"/>
  <c r="I85" i="6" s="1"/>
  <c r="G16" i="6"/>
  <c r="H16" i="6" s="1"/>
  <c r="G26" i="6"/>
  <c r="H26" i="6" s="1"/>
  <c r="G36" i="6"/>
  <c r="H36" i="6" s="1"/>
  <c r="J110" i="6"/>
  <c r="K110" i="6" s="1"/>
  <c r="M110" i="6" s="1"/>
  <c r="G35" i="6"/>
  <c r="H35" i="6" s="1"/>
  <c r="G17" i="6"/>
  <c r="H17" i="6" s="1"/>
  <c r="G27" i="6"/>
  <c r="H27" i="6" s="1"/>
  <c r="G18" i="6"/>
  <c r="H18" i="6" s="1"/>
  <c r="G28" i="6"/>
  <c r="H28" i="6" s="1"/>
  <c r="G9" i="6"/>
  <c r="H9" i="6" s="1"/>
  <c r="I9" i="6" s="1"/>
  <c r="J9" i="6" s="1"/>
  <c r="G20" i="6"/>
  <c r="H20" i="6" s="1"/>
  <c r="G29" i="6"/>
  <c r="H29" i="6" s="1"/>
  <c r="H48" i="6"/>
  <c r="I48" i="6" s="1"/>
  <c r="G15" i="6"/>
  <c r="H15" i="6" s="1"/>
  <c r="G21" i="6"/>
  <c r="H21" i="6" s="1"/>
  <c r="G32" i="6"/>
  <c r="H32" i="6" s="1"/>
  <c r="G42" i="6"/>
  <c r="H42" i="6" s="1"/>
  <c r="F5" i="7"/>
  <c r="F12" i="7"/>
  <c r="F25" i="7"/>
  <c r="F20" i="7"/>
  <c r="F26" i="7"/>
  <c r="F7" i="7"/>
  <c r="F14" i="7"/>
  <c r="F21" i="7"/>
  <c r="F27" i="7"/>
  <c r="F19" i="7"/>
  <c r="F15" i="7"/>
  <c r="F8" i="7"/>
  <c r="F22" i="7"/>
  <c r="F28" i="7"/>
  <c r="F16" i="7"/>
  <c r="G16" i="7" s="1"/>
  <c r="C34" i="7"/>
  <c r="C35" i="7"/>
  <c r="C33" i="7"/>
  <c r="D46" i="7"/>
  <c r="D43" i="7"/>
  <c r="D42" i="7"/>
  <c r="D39" i="7"/>
  <c r="C22" i="7"/>
  <c r="C21" i="7"/>
  <c r="I15" i="6" l="1"/>
  <c r="J15" i="6" s="1"/>
  <c r="I35" i="6"/>
  <c r="J35" i="6" s="1"/>
  <c r="I29" i="6"/>
  <c r="J29" i="6" s="1"/>
  <c r="I20" i="6"/>
  <c r="J20" i="6" s="1"/>
  <c r="I26" i="6"/>
  <c r="J26" i="6" s="1"/>
  <c r="I25" i="6"/>
  <c r="J25" i="6" s="1"/>
  <c r="I22" i="6"/>
  <c r="J22" i="6" s="1"/>
  <c r="I42" i="6"/>
  <c r="J42" i="6" s="1"/>
  <c r="I28" i="6"/>
  <c r="J28" i="6" s="1"/>
  <c r="I16" i="6"/>
  <c r="J16" i="6" s="1"/>
  <c r="I36" i="6"/>
  <c r="J36" i="6" s="1"/>
  <c r="I32" i="6"/>
  <c r="J32" i="6" s="1"/>
  <c r="I18" i="6"/>
  <c r="J18" i="6" s="1"/>
  <c r="I17" i="6"/>
  <c r="J17" i="6" s="1"/>
  <c r="I33" i="6"/>
  <c r="J33" i="6" s="1"/>
  <c r="I21" i="6"/>
  <c r="J21" i="6" s="1"/>
  <c r="I27" i="6"/>
  <c r="J27" i="6" s="1"/>
  <c r="I34" i="6"/>
  <c r="J34" i="6" s="1"/>
  <c r="J85" i="6"/>
  <c r="K10" i="6"/>
  <c r="J48" i="6"/>
  <c r="F59" i="7"/>
  <c r="F70" i="7"/>
  <c r="K103" i="6"/>
  <c r="F77" i="7"/>
  <c r="F47" i="7"/>
  <c r="F71" i="7"/>
  <c r="F53" i="7"/>
  <c r="F34" i="7"/>
  <c r="F58" i="7"/>
  <c r="F51" i="7"/>
  <c r="F57" i="7"/>
  <c r="F52" i="7"/>
  <c r="F33" i="7"/>
  <c r="F35" i="7"/>
  <c r="D103" i="6"/>
  <c r="D102" i="6"/>
  <c r="M102" i="6" s="1"/>
  <c r="D101" i="6"/>
  <c r="M101" i="6" s="1"/>
  <c r="C82" i="6"/>
  <c r="J82" i="6" s="1"/>
  <c r="C76" i="6"/>
  <c r="J76" i="6" s="1"/>
  <c r="C79" i="6"/>
  <c r="J79" i="6" s="1"/>
  <c r="M103" i="6" l="1"/>
  <c r="M104" i="6" s="1"/>
  <c r="C73" i="6"/>
  <c r="J73" i="6" s="1"/>
  <c r="C72" i="6"/>
  <c r="J72" i="6" s="1"/>
  <c r="C70" i="6"/>
  <c r="J70" i="6" s="1"/>
  <c r="C67" i="6"/>
  <c r="C66" i="6"/>
  <c r="B57" i="6"/>
  <c r="J57" i="6" s="1"/>
  <c r="B56" i="6"/>
  <c r="J56" i="6" s="1"/>
  <c r="F9" i="7" l="1"/>
  <c r="M111" i="6"/>
  <c r="M113" i="6" s="1"/>
  <c r="M114" i="6" s="1"/>
  <c r="K18" i="6" l="1"/>
  <c r="K42" i="6" l="1"/>
  <c r="K36" i="6"/>
  <c r="K22" i="6"/>
  <c r="K73" i="6"/>
  <c r="K74" i="6" s="1"/>
  <c r="K29" i="6" l="1"/>
  <c r="B67" i="6"/>
  <c r="J67" i="6" s="1"/>
  <c r="B68" i="6"/>
  <c r="B66" i="6"/>
  <c r="J66" i="6" s="1"/>
  <c r="J92" i="6" l="1"/>
  <c r="C58" i="6" l="1"/>
  <c r="C5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Dominic Mahubane</author>
  </authors>
  <commentList>
    <comment ref="E7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tariff increased by 17%</t>
        </r>
      </text>
    </comment>
    <comment ref="F7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tariff increased by 17%</t>
        </r>
      </text>
    </comment>
    <comment ref="E7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17%</t>
        </r>
      </text>
    </comment>
    <comment ref="F7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17%</t>
        </r>
      </text>
    </comment>
    <comment ref="E7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18%</t>
        </r>
      </text>
    </comment>
    <comment ref="F7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18%</t>
        </r>
      </text>
    </comment>
    <comment ref="E7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18%</t>
        </r>
      </text>
    </comment>
    <comment ref="F7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18%</t>
        </r>
      </text>
    </comment>
    <comment ref="E82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18%</t>
        </r>
      </text>
    </comment>
    <comment ref="F82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18%</t>
        </r>
      </text>
    </comment>
    <comment ref="E85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15%</t>
        </r>
      </text>
    </comment>
    <comment ref="F85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Dominic Mahubane:</t>
        </r>
        <r>
          <rPr>
            <sz val="9"/>
            <color indexed="81"/>
            <rFont val="Tahoma"/>
            <family val="2"/>
          </rPr>
          <t xml:space="preserve">
Below Minimun approved tariff increased by 15%</t>
        </r>
      </text>
    </comment>
  </commentList>
</comments>
</file>

<file path=xl/sharedStrings.xml><?xml version="1.0" encoding="utf-8"?>
<sst xmlns="http://schemas.openxmlformats.org/spreadsheetml/2006/main" count="264" uniqueCount="143">
  <si>
    <t>BASIC CHARGES</t>
  </si>
  <si>
    <t>CATEGORY</t>
  </si>
  <si>
    <t>PHASE</t>
  </si>
  <si>
    <t>CONSUMERS</t>
  </si>
  <si>
    <t>OLD</t>
  </si>
  <si>
    <t>DOMESTIC</t>
  </si>
  <si>
    <t>TEMP CONNECTIONS</t>
  </si>
  <si>
    <t>BUSINESS</t>
  </si>
  <si>
    <t>BULK</t>
  </si>
  <si>
    <t>INDUSTRIAL</t>
  </si>
  <si>
    <t>AGRICULTURAL</t>
  </si>
  <si>
    <t>CONSUMPTION</t>
  </si>
  <si>
    <t>AGRICULTURAL BULK</t>
  </si>
  <si>
    <t>VACANT STANDS</t>
  </si>
  <si>
    <t>RESIDENTIAL</t>
  </si>
  <si>
    <t>RECONNECTION AFTER NON PAYMENT</t>
  </si>
  <si>
    <t>CONNECTION FEE</t>
  </si>
  <si>
    <t>TEST OF METERS</t>
  </si>
  <si>
    <t xml:space="preserve">TEMP CONNECTIONS </t>
  </si>
  <si>
    <t>AMPS (kVA)</t>
  </si>
  <si>
    <t>DOMESTIC BLOCK 1</t>
  </si>
  <si>
    <t>DOMESTIC BLOCK 2</t>
  </si>
  <si>
    <t>DOMESTIC BLOCK 3</t>
  </si>
  <si>
    <t>DOMESTIC BLOCK 4</t>
  </si>
  <si>
    <t>KWH</t>
  </si>
  <si>
    <t>0-50KWH</t>
  </si>
  <si>
    <t>51-350KWH</t>
  </si>
  <si>
    <t>351-600KWH</t>
  </si>
  <si>
    <t>&gt;600KWH</t>
  </si>
  <si>
    <t>NO OF CUSTOMERS</t>
  </si>
  <si>
    <t>DOMESTIC PREPAID 1ph</t>
  </si>
  <si>
    <t>DOMESTIC PREPAID 3ph</t>
  </si>
  <si>
    <t>COM / IND BULK</t>
  </si>
  <si>
    <t>DOMESTIC CONVENTIONAL</t>
  </si>
  <si>
    <t>COMM / IND CONVENTIIONAL</t>
  </si>
  <si>
    <t>COMM / IND PREPAID</t>
  </si>
  <si>
    <t>Church/Schools</t>
  </si>
  <si>
    <t>all</t>
  </si>
  <si>
    <t>Streetlights</t>
  </si>
  <si>
    <t>Departmental</t>
  </si>
  <si>
    <t>&gt;80</t>
  </si>
  <si>
    <t>Church/School/Charitible</t>
  </si>
  <si>
    <t>Departmental/Streetlights</t>
  </si>
  <si>
    <t>single phase</t>
  </si>
  <si>
    <t>Three phase</t>
  </si>
  <si>
    <t>Homes/Charitable</t>
  </si>
  <si>
    <t xml:space="preserve">EPHRAIM MOGALE LOCAL MUNICIPALITY  </t>
  </si>
  <si>
    <t>Above 150A</t>
  </si>
  <si>
    <t>Energy Charge</t>
  </si>
  <si>
    <t>2019/2020 TARIFFS</t>
  </si>
  <si>
    <t>2018/2019</t>
  </si>
  <si>
    <t>COMMERCIAL</t>
  </si>
  <si>
    <t>13.07% increase</t>
  </si>
  <si>
    <t>PROPOSED 2019/2020 TARIFFS</t>
  </si>
  <si>
    <t>(3000kWh)</t>
  </si>
  <si>
    <t>COMM / IND CONVENTIONAL 3P</t>
  </si>
  <si>
    <t>(5500kWh)</t>
  </si>
  <si>
    <t xml:space="preserve">COMM/IND MEDIUM </t>
  </si>
  <si>
    <t>(11500kWh)</t>
  </si>
  <si>
    <t>Proposed 2019-2020</t>
  </si>
  <si>
    <t>Estimated Income</t>
  </si>
  <si>
    <t>Total estimated income</t>
  </si>
  <si>
    <t>TOTAL</t>
  </si>
  <si>
    <t>Vat inclusive</t>
  </si>
  <si>
    <t>Proposed TARIFF 2019/2020</t>
  </si>
  <si>
    <t>NEW CONNECTIONS</t>
  </si>
  <si>
    <t>(including ext 6)</t>
  </si>
  <si>
    <t>PENALTIES FOR TAMPERING</t>
  </si>
  <si>
    <t>Residential</t>
  </si>
  <si>
    <t>1st offence</t>
  </si>
  <si>
    <t>2nd offence</t>
  </si>
  <si>
    <t>3rd offence</t>
  </si>
  <si>
    <t>MAXIMUM DEMAND</t>
  </si>
  <si>
    <t>DEMAND CHARGE</t>
  </si>
  <si>
    <t>UNITS</t>
  </si>
  <si>
    <t>2018-2019</t>
  </si>
  <si>
    <t>Estimated income</t>
  </si>
  <si>
    <t>Commercial ABOVE 150AMP(100kVA)</t>
  </si>
  <si>
    <t>Industrial ABOVE 150AMP(100kVA)</t>
  </si>
  <si>
    <t>AGRIC ABOVE 150AMP(100kVA)</t>
  </si>
  <si>
    <t>(43800kWh)&gt;=</t>
  </si>
  <si>
    <t>And Legal Proceedings</t>
  </si>
  <si>
    <t>ANNUAL INCOME</t>
  </si>
  <si>
    <t>TOTAL INCOME</t>
  </si>
  <si>
    <t>ALTERNATIVE ENERGY FEED BACK TARIFF</t>
  </si>
  <si>
    <t xml:space="preserve">All categories for kWh but no Demand(75% * purchase cost - 70.43c) </t>
  </si>
  <si>
    <t xml:space="preserve">Not Approved </t>
  </si>
  <si>
    <t>DOMESTIC CONVENTIONAL 1ph</t>
  </si>
  <si>
    <t>COMM / IND CONVENTIIONAL 1P</t>
  </si>
  <si>
    <t>DOMESTIC CONVENTIONAL 3ph</t>
  </si>
  <si>
    <t>All categories for kWh but no Demand</t>
  </si>
  <si>
    <t>Proposed 2018-2019</t>
  </si>
  <si>
    <t>PROPOSED 2020/2021 TARIFFS</t>
  </si>
  <si>
    <t>Proposed 2020-2021</t>
  </si>
  <si>
    <t>Proposed TARIFF 2020/2021</t>
  </si>
  <si>
    <t>2020/2021 TARIFFS</t>
  </si>
  <si>
    <t>-</t>
  </si>
  <si>
    <t>2021/2022 TARIFFS</t>
  </si>
  <si>
    <t>Proposed TARIFF 2021/2022</t>
  </si>
  <si>
    <t>Proposed                   2021-2022</t>
  </si>
  <si>
    <t>PROPOSED ELECTRICITY TARIFFS 2022-2023</t>
  </si>
  <si>
    <t>2022/2023 TARIFFS</t>
  </si>
  <si>
    <t>7.47%% increase</t>
  </si>
  <si>
    <t>Proposed TARIFF 2018/2019</t>
  </si>
  <si>
    <t>Proposed TARIFF 2019-2020</t>
  </si>
  <si>
    <t>Proposed TARIFF 2022/2023</t>
  </si>
  <si>
    <t>APPROVED                       2021/2022 TARIFFS                            CENTS</t>
  </si>
  <si>
    <t>basic charge 1ph 80Amp R/Amount</t>
  </si>
  <si>
    <t>basic charge 3ph 80Amp R/Amount</t>
  </si>
  <si>
    <t>basic charge 3ph 150Amp R/Amount</t>
  </si>
  <si>
    <t>basic charge 3ph 150Amp-above R/Amount</t>
  </si>
  <si>
    <t>basic charge 3ph 40Amp R/Amount</t>
  </si>
  <si>
    <t>basic charge BULK R/Amount</t>
  </si>
  <si>
    <t>MAXIMUM DEMAND Commercial ABOVE 150AMP(100kVA) R/Amount</t>
  </si>
  <si>
    <t>MAXIMUM DEMAND Industrial ABOVE 150AMP(100kVA) R/Amount</t>
  </si>
  <si>
    <t>MAXIMUM DEMAND AGRIC ABOVE 150AMP(100kVA) R/Amount</t>
  </si>
  <si>
    <t>PROPOSED 2021/2022 TARIFFS  (Cents)</t>
  </si>
  <si>
    <t>PROPOSED 2022/2023 TARIFFS (Cents)</t>
  </si>
  <si>
    <t>Proposed 2023-2024</t>
  </si>
  <si>
    <t>PROPOSED 2023/2024 TARIFFS (Cents)</t>
  </si>
  <si>
    <t>Proposed 2023-2024 (cents)</t>
  </si>
  <si>
    <t>Proposed TARIFF 2023/2024</t>
  </si>
  <si>
    <t>Proposed                   2023-2024</t>
  </si>
  <si>
    <t>PROPOSED                        2023/2024 TARIFFS        CENTS</t>
  </si>
  <si>
    <t>APPROVED                        2022/2023 TARIFFS        CENTS</t>
  </si>
  <si>
    <t>APPROVED                   2022-2023</t>
  </si>
  <si>
    <t>APPROVED 2022-2023</t>
  </si>
  <si>
    <t>APPROVED 2021-2022</t>
  </si>
  <si>
    <t>APPROVED 2020-2021</t>
  </si>
  <si>
    <t>PROPOSED 2023-2024</t>
  </si>
  <si>
    <t>15.10% increase</t>
  </si>
  <si>
    <t>APPROVED 2019-2020</t>
  </si>
  <si>
    <t>APPROVED 2021-2022( cents)</t>
  </si>
  <si>
    <t>APPROVED 2022-2023 (cents)</t>
  </si>
  <si>
    <t>Approved 2020-2021</t>
  </si>
  <si>
    <t>Approved                 2021-2022</t>
  </si>
  <si>
    <t>Approved                 2022-2023</t>
  </si>
  <si>
    <t xml:space="preserve">Proposed 2023-2024 </t>
  </si>
  <si>
    <t>Approved 2021-2022</t>
  </si>
  <si>
    <t>Approved 2022-2023</t>
  </si>
  <si>
    <t>Approved TARIFF 2020/2021</t>
  </si>
  <si>
    <t>Approved TARIFF 2021/2022</t>
  </si>
  <si>
    <t>Approved TARIFF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</si>
</sst>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&quot;R&quot;\ #,##0.00;&quot;R&quot;\ \-#,##0.00"/>
    <numFmt numFmtId="165" formatCode="_ &quot;R&quot;\ * #,##0_ ;_ &quot;R&quot;\ * \-#,##0_ ;_ &quot;R&quot;\ * &quot;-&quot;_ ;_ @_ "/>
    <numFmt numFmtId="166" formatCode="_ &quot;R&quot;\ * #,##0.00_ ;_ &quot;R&quot;\ * \-#,##0.00_ ;_ &quot;R&quot;\ * &quot;-&quot;??_ ;_ @_ "/>
    <numFmt numFmtId="167" formatCode="_ * #,##0.00_ ;_ * \-#,##0.00_ ;_ * &quot;-&quot;??_ ;_ @_ "/>
    <numFmt numFmtId="168" formatCode="_-* #,##0.00_-;\-* #,##0.00_-;_-* &quot;-&quot;??_-;_-@_-"/>
    <numFmt numFmtId="169" formatCode="#,##0.0000"/>
    <numFmt numFmtId="170" formatCode="&quot;R&quot;\ #,##0.00"/>
    <numFmt numFmtId="171" formatCode="#,##0_ ;\-#,##0\ "/>
    <numFmt numFmtId="172" formatCode="#,##0.00000000000000"/>
    <numFmt numFmtId="173" formatCode="&quot;R&quot;\ #,##0"/>
    <numFmt numFmtId="174" formatCode="[$R-1C09]\ #,##0.00"/>
    <numFmt numFmtId="175" formatCode="_ * #,##0_ ;_ * \-#,##0_ ;_ * &quot;-&quot;??_ ;_ @_ 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u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0" fontId="2" fillId="0" borderId="0"/>
  </cellStyleXfs>
  <cellXfs count="316">
    <xf numFmtId="0" fontId="0" fillId="0" borderId="0" xfId="0"/>
    <xf numFmtId="0" fontId="4" fillId="0" borderId="0" xfId="0" applyFont="1" applyAlignment="1">
      <alignment wrapText="1"/>
    </xf>
    <xf numFmtId="2" fontId="5" fillId="0" borderId="0" xfId="0" applyNumberFormat="1" applyFont="1"/>
    <xf numFmtId="0" fontId="7" fillId="0" borderId="0" xfId="0" applyFont="1"/>
    <xf numFmtId="2" fontId="3" fillId="0" borderId="0" xfId="0" applyNumberFormat="1" applyFont="1"/>
    <xf numFmtId="2" fontId="4" fillId="0" borderId="0" xfId="0" applyNumberFormat="1" applyFont="1"/>
    <xf numFmtId="0" fontId="5" fillId="0" borderId="0" xfId="0" applyFont="1"/>
    <xf numFmtId="0" fontId="2" fillId="0" borderId="0" xfId="0" applyFont="1"/>
    <xf numFmtId="10" fontId="0" fillId="0" borderId="0" xfId="0" applyNumberFormat="1"/>
    <xf numFmtId="0" fontId="3" fillId="0" borderId="2" xfId="0" applyFont="1" applyBorder="1"/>
    <xf numFmtId="170" fontId="4" fillId="0" borderId="0" xfId="0" applyNumberFormat="1" applyFont="1"/>
    <xf numFmtId="0" fontId="3" fillId="0" borderId="0" xfId="0" applyFont="1"/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/>
    </xf>
    <xf numFmtId="173" fontId="4" fillId="0" borderId="0" xfId="0" applyNumberFormat="1" applyFont="1"/>
    <xf numFmtId="170" fontId="3" fillId="0" borderId="0" xfId="0" applyNumberFormat="1" applyFont="1"/>
    <xf numFmtId="0" fontId="4" fillId="0" borderId="0" xfId="0" applyFont="1"/>
    <xf numFmtId="2" fontId="4" fillId="0" borderId="0" xfId="0" applyNumberFormat="1" applyFont="1" applyAlignment="1">
      <alignment wrapText="1"/>
    </xf>
    <xf numFmtId="2" fontId="4" fillId="0" borderId="0" xfId="0" applyNumberFormat="1" applyFont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right"/>
    </xf>
    <xf numFmtId="0" fontId="3" fillId="0" borderId="4" xfId="0" applyFont="1" applyBorder="1"/>
    <xf numFmtId="4" fontId="3" fillId="0" borderId="0" xfId="0" applyNumberFormat="1" applyFont="1"/>
    <xf numFmtId="174" fontId="4" fillId="0" borderId="2" xfId="0" applyNumberFormat="1" applyFont="1" applyBorder="1"/>
    <xf numFmtId="2" fontId="4" fillId="3" borderId="11" xfId="0" applyNumberFormat="1" applyFont="1" applyFill="1" applyBorder="1" applyAlignment="1">
      <alignment wrapText="1"/>
    </xf>
    <xf numFmtId="2" fontId="4" fillId="3" borderId="46" xfId="0" applyNumberFormat="1" applyFont="1" applyFill="1" applyBorder="1"/>
    <xf numFmtId="2" fontId="4" fillId="3" borderId="11" xfId="0" applyNumberFormat="1" applyFont="1" applyFill="1" applyBorder="1"/>
    <xf numFmtId="2" fontId="4" fillId="3" borderId="11" xfId="0" applyNumberFormat="1" applyFont="1" applyFill="1" applyBorder="1" applyAlignment="1">
      <alignment horizontal="center" wrapText="1"/>
    </xf>
    <xf numFmtId="0" fontId="6" fillId="3" borderId="9" xfId="0" applyFont="1" applyFill="1" applyBorder="1"/>
    <xf numFmtId="0" fontId="5" fillId="10" borderId="38" xfId="0" applyFont="1" applyFill="1" applyBorder="1"/>
    <xf numFmtId="1" fontId="5" fillId="10" borderId="39" xfId="0" applyNumberFormat="1" applyFont="1" applyFill="1" applyBorder="1" applyAlignment="1">
      <alignment horizontal="center"/>
    </xf>
    <xf numFmtId="2" fontId="5" fillId="10" borderId="39" xfId="0" applyNumberFormat="1" applyFont="1" applyFill="1" applyBorder="1"/>
    <xf numFmtId="0" fontId="5" fillId="10" borderId="27" xfId="0" applyFont="1" applyFill="1" applyBorder="1"/>
    <xf numFmtId="1" fontId="5" fillId="10" borderId="2" xfId="0" applyNumberFormat="1" applyFont="1" applyFill="1" applyBorder="1" applyAlignment="1">
      <alignment horizontal="center"/>
    </xf>
    <xf numFmtId="171" fontId="5" fillId="10" borderId="2" xfId="0" applyNumberFormat="1" applyFont="1" applyFill="1" applyBorder="1" applyAlignment="1">
      <alignment horizontal="center"/>
    </xf>
    <xf numFmtId="2" fontId="5" fillId="10" borderId="2" xfId="0" applyNumberFormat="1" applyFont="1" applyFill="1" applyBorder="1"/>
    <xf numFmtId="2" fontId="1" fillId="10" borderId="48" xfId="0" applyNumberFormat="1" applyFont="1" applyFill="1" applyBorder="1"/>
    <xf numFmtId="2" fontId="3" fillId="10" borderId="2" xfId="0" applyNumberFormat="1" applyFont="1" applyFill="1" applyBorder="1"/>
    <xf numFmtId="0" fontId="5" fillId="10" borderId="41" xfId="0" applyFont="1" applyFill="1" applyBorder="1"/>
    <xf numFmtId="1" fontId="5" fillId="10" borderId="28" xfId="0" applyNumberFormat="1" applyFont="1" applyFill="1" applyBorder="1" applyAlignment="1">
      <alignment horizontal="center"/>
    </xf>
    <xf numFmtId="171" fontId="5" fillId="10" borderId="28" xfId="0" applyNumberFormat="1" applyFont="1" applyFill="1" applyBorder="1" applyAlignment="1">
      <alignment horizontal="center"/>
    </xf>
    <xf numFmtId="2" fontId="3" fillId="10" borderId="28" xfId="0" applyNumberFormat="1" applyFont="1" applyFill="1" applyBorder="1"/>
    <xf numFmtId="2" fontId="1" fillId="10" borderId="49" xfId="0" applyNumberFormat="1" applyFont="1" applyFill="1" applyBorder="1"/>
    <xf numFmtId="0" fontId="0" fillId="11" borderId="0" xfId="0" applyFill="1"/>
    <xf numFmtId="0" fontId="5" fillId="9" borderId="13" xfId="0" applyFont="1" applyFill="1" applyBorder="1"/>
    <xf numFmtId="1" fontId="5" fillId="9" borderId="13" xfId="0" applyNumberFormat="1" applyFont="1" applyFill="1" applyBorder="1" applyAlignment="1">
      <alignment horizontal="center"/>
    </xf>
    <xf numFmtId="171" fontId="5" fillId="9" borderId="13" xfId="0" applyNumberFormat="1" applyFont="1" applyFill="1" applyBorder="1" applyAlignment="1">
      <alignment horizontal="center"/>
    </xf>
    <xf numFmtId="2" fontId="5" fillId="9" borderId="13" xfId="0" applyNumberFormat="1" applyFont="1" applyFill="1" applyBorder="1"/>
    <xf numFmtId="2" fontId="1" fillId="9" borderId="13" xfId="0" applyNumberFormat="1" applyFont="1" applyFill="1" applyBorder="1"/>
    <xf numFmtId="0" fontId="5" fillId="9" borderId="7" xfId="0" applyFont="1" applyFill="1" applyBorder="1"/>
    <xf numFmtId="1" fontId="5" fillId="9" borderId="7" xfId="0" applyNumberFormat="1" applyFont="1" applyFill="1" applyBorder="1" applyAlignment="1">
      <alignment horizontal="center"/>
    </xf>
    <xf numFmtId="171" fontId="5" fillId="9" borderId="7" xfId="0" applyNumberFormat="1" applyFont="1" applyFill="1" applyBorder="1" applyAlignment="1">
      <alignment horizontal="center"/>
    </xf>
    <xf numFmtId="2" fontId="3" fillId="9" borderId="7" xfId="0" applyNumberFormat="1" applyFont="1" applyFill="1" applyBorder="1"/>
    <xf numFmtId="2" fontId="1" fillId="9" borderId="7" xfId="0" applyNumberFormat="1" applyFont="1" applyFill="1" applyBorder="1"/>
    <xf numFmtId="0" fontId="3" fillId="9" borderId="31" xfId="0" applyFont="1" applyFill="1" applyBorder="1"/>
    <xf numFmtId="1" fontId="3" fillId="9" borderId="21" xfId="0" applyNumberFormat="1" applyFont="1" applyFill="1" applyBorder="1" applyAlignment="1">
      <alignment horizontal="center"/>
    </xf>
    <xf numFmtId="171" fontId="3" fillId="9" borderId="22" xfId="0" applyNumberFormat="1" applyFont="1" applyFill="1" applyBorder="1" applyAlignment="1">
      <alignment horizontal="center"/>
    </xf>
    <xf numFmtId="2" fontId="5" fillId="9" borderId="21" xfId="0" applyNumberFormat="1" applyFont="1" applyFill="1" applyBorder="1"/>
    <xf numFmtId="2" fontId="1" fillId="9" borderId="22" xfId="0" applyNumberFormat="1" applyFont="1" applyFill="1" applyBorder="1"/>
    <xf numFmtId="0" fontId="3" fillId="9" borderId="7" xfId="0" applyFont="1" applyFill="1" applyBorder="1"/>
    <xf numFmtId="1" fontId="3" fillId="9" borderId="7" xfId="0" applyNumberFormat="1" applyFont="1" applyFill="1" applyBorder="1" applyAlignment="1">
      <alignment horizontal="center"/>
    </xf>
    <xf numFmtId="171" fontId="3" fillId="9" borderId="7" xfId="0" applyNumberFormat="1" applyFont="1" applyFill="1" applyBorder="1" applyAlignment="1">
      <alignment horizontal="center"/>
    </xf>
    <xf numFmtId="2" fontId="5" fillId="9" borderId="7" xfId="0" applyNumberFormat="1" applyFont="1" applyFill="1" applyBorder="1"/>
    <xf numFmtId="167" fontId="5" fillId="9" borderId="7" xfId="1" applyFont="1" applyFill="1" applyBorder="1"/>
    <xf numFmtId="0" fontId="6" fillId="9" borderId="46" xfId="0" applyFont="1" applyFill="1" applyBorder="1"/>
    <xf numFmtId="2" fontId="4" fillId="9" borderId="10" xfId="0" applyNumberFormat="1" applyFont="1" applyFill="1" applyBorder="1" applyAlignment="1">
      <alignment wrapText="1"/>
    </xf>
    <xf numFmtId="2" fontId="4" fillId="9" borderId="10" xfId="0" applyNumberFormat="1" applyFont="1" applyFill="1" applyBorder="1"/>
    <xf numFmtId="2" fontId="4" fillId="9" borderId="10" xfId="0" applyNumberFormat="1" applyFont="1" applyFill="1" applyBorder="1" applyAlignment="1">
      <alignment horizontal="center" wrapText="1"/>
    </xf>
    <xf numFmtId="0" fontId="0" fillId="9" borderId="13" xfId="0" applyFill="1" applyBorder="1"/>
    <xf numFmtId="0" fontId="3" fillId="10" borderId="26" xfId="0" applyFont="1" applyFill="1" applyBorder="1"/>
    <xf numFmtId="1" fontId="5" fillId="10" borderId="14" xfId="0" applyNumberFormat="1" applyFont="1" applyFill="1" applyBorder="1" applyAlignment="1">
      <alignment horizontal="center"/>
    </xf>
    <xf numFmtId="171" fontId="5" fillId="10" borderId="15" xfId="0" applyNumberFormat="1" applyFont="1" applyFill="1" applyBorder="1" applyAlignment="1">
      <alignment horizontal="center"/>
    </xf>
    <xf numFmtId="2" fontId="5" fillId="10" borderId="14" xfId="0" applyNumberFormat="1" applyFont="1" applyFill="1" applyBorder="1"/>
    <xf numFmtId="0" fontId="3" fillId="10" borderId="27" xfId="0" applyFont="1" applyFill="1" applyBorder="1"/>
    <xf numFmtId="171" fontId="5" fillId="10" borderId="23" xfId="0" applyNumberFormat="1" applyFont="1" applyFill="1" applyBorder="1" applyAlignment="1">
      <alignment horizontal="center"/>
    </xf>
    <xf numFmtId="2" fontId="5" fillId="10" borderId="28" xfId="0" applyNumberFormat="1" applyFont="1" applyFill="1" applyBorder="1"/>
    <xf numFmtId="0" fontId="3" fillId="10" borderId="41" xfId="0" applyFont="1" applyFill="1" applyBorder="1"/>
    <xf numFmtId="1" fontId="3" fillId="10" borderId="28" xfId="0" applyNumberFormat="1" applyFont="1" applyFill="1" applyBorder="1" applyAlignment="1">
      <alignment horizontal="center"/>
    </xf>
    <xf numFmtId="171" fontId="3" fillId="10" borderId="23" xfId="0" applyNumberFormat="1" applyFont="1" applyFill="1" applyBorder="1" applyAlignment="1">
      <alignment horizontal="center"/>
    </xf>
    <xf numFmtId="1" fontId="3" fillId="10" borderId="2" xfId="0" applyNumberFormat="1" applyFont="1" applyFill="1" applyBorder="1" applyAlignment="1">
      <alignment horizontal="center"/>
    </xf>
    <xf numFmtId="171" fontId="3" fillId="10" borderId="2" xfId="0" applyNumberFormat="1" applyFont="1" applyFill="1" applyBorder="1" applyAlignment="1">
      <alignment horizontal="center"/>
    </xf>
    <xf numFmtId="171" fontId="3" fillId="10" borderId="28" xfId="0" applyNumberFormat="1" applyFont="1" applyFill="1" applyBorder="1" applyAlignment="1">
      <alignment horizontal="center"/>
    </xf>
    <xf numFmtId="1" fontId="3" fillId="10" borderId="24" xfId="0" applyNumberFormat="1" applyFont="1" applyFill="1" applyBorder="1" applyAlignment="1">
      <alignment horizontal="center"/>
    </xf>
    <xf numFmtId="171" fontId="3" fillId="10" borderId="30" xfId="0" applyNumberFormat="1" applyFont="1" applyFill="1" applyBorder="1" applyAlignment="1">
      <alignment horizontal="center"/>
    </xf>
    <xf numFmtId="2" fontId="5" fillId="10" borderId="24" xfId="0" applyNumberFormat="1" applyFont="1" applyFill="1" applyBorder="1"/>
    <xf numFmtId="1" fontId="3" fillId="10" borderId="14" xfId="0" applyNumberFormat="1" applyFont="1" applyFill="1" applyBorder="1" applyAlignment="1">
      <alignment horizontal="center"/>
    </xf>
    <xf numFmtId="171" fontId="3" fillId="10" borderId="15" xfId="0" applyNumberFormat="1" applyFont="1" applyFill="1" applyBorder="1" applyAlignment="1">
      <alignment horizontal="center"/>
    </xf>
    <xf numFmtId="2" fontId="1" fillId="10" borderId="53" xfId="0" applyNumberFormat="1" applyFont="1" applyFill="1" applyBorder="1"/>
    <xf numFmtId="0" fontId="5" fillId="10" borderId="26" xfId="0" applyFont="1" applyFill="1" applyBorder="1"/>
    <xf numFmtId="1" fontId="5" fillId="10" borderId="24" xfId="0" applyNumberFormat="1" applyFont="1" applyFill="1" applyBorder="1" applyAlignment="1">
      <alignment horizontal="center"/>
    </xf>
    <xf numFmtId="171" fontId="5" fillId="10" borderId="30" xfId="0" applyNumberFormat="1" applyFont="1" applyFill="1" applyBorder="1" applyAlignment="1">
      <alignment horizontal="center"/>
    </xf>
    <xf numFmtId="2" fontId="1" fillId="10" borderId="55" xfId="0" applyNumberFormat="1" applyFont="1" applyFill="1" applyBorder="1"/>
    <xf numFmtId="171" fontId="5" fillId="10" borderId="25" xfId="0" applyNumberFormat="1" applyFont="1" applyFill="1" applyBorder="1" applyAlignment="1">
      <alignment horizontal="center"/>
    </xf>
    <xf numFmtId="0" fontId="3" fillId="10" borderId="31" xfId="0" applyFont="1" applyFill="1" applyBorder="1"/>
    <xf numFmtId="1" fontId="5" fillId="10" borderId="21" xfId="0" applyNumberFormat="1" applyFont="1" applyFill="1" applyBorder="1" applyAlignment="1">
      <alignment horizontal="center"/>
    </xf>
    <xf numFmtId="171" fontId="5" fillId="10" borderId="22" xfId="0" applyNumberFormat="1" applyFont="1" applyFill="1" applyBorder="1" applyAlignment="1">
      <alignment horizontal="center"/>
    </xf>
    <xf numFmtId="2" fontId="5" fillId="10" borderId="21" xfId="0" applyNumberFormat="1" applyFont="1" applyFill="1" applyBorder="1"/>
    <xf numFmtId="2" fontId="1" fillId="10" borderId="56" xfId="0" applyNumberFormat="1" applyFont="1" applyFill="1" applyBorder="1"/>
    <xf numFmtId="167" fontId="5" fillId="10" borderId="14" xfId="1" applyFont="1" applyFill="1" applyBorder="1"/>
    <xf numFmtId="1" fontId="5" fillId="10" borderId="30" xfId="0" applyNumberFormat="1" applyFont="1" applyFill="1" applyBorder="1" applyAlignment="1">
      <alignment horizontal="center"/>
    </xf>
    <xf numFmtId="0" fontId="3" fillId="10" borderId="0" xfId="0" applyFont="1" applyFill="1" applyAlignment="1">
      <alignment horizontal="center"/>
    </xf>
    <xf numFmtId="0" fontId="3" fillId="11" borderId="0" xfId="0" applyFont="1" applyFill="1"/>
    <xf numFmtId="1" fontId="3" fillId="11" borderId="0" xfId="0" applyNumberFormat="1" applyFont="1" applyFill="1" applyAlignment="1">
      <alignment horizontal="center"/>
    </xf>
    <xf numFmtId="171" fontId="3" fillId="11" borderId="0" xfId="0" applyNumberFormat="1" applyFont="1" applyFill="1" applyAlignment="1">
      <alignment horizontal="center"/>
    </xf>
    <xf numFmtId="2" fontId="5" fillId="11" borderId="0" xfId="0" applyNumberFormat="1" applyFont="1" applyFill="1"/>
    <xf numFmtId="2" fontId="1" fillId="11" borderId="0" xfId="0" applyNumberFormat="1" applyFont="1" applyFill="1"/>
    <xf numFmtId="166" fontId="5" fillId="11" borderId="0" xfId="0" applyNumberFormat="1" applyFont="1" applyFill="1" applyAlignment="1">
      <alignment horizontal="right"/>
    </xf>
    <xf numFmtId="166" fontId="5" fillId="10" borderId="13" xfId="0" applyNumberFormat="1" applyFont="1" applyFill="1" applyBorder="1" applyAlignment="1">
      <alignment horizontal="right"/>
    </xf>
    <xf numFmtId="166" fontId="4" fillId="6" borderId="20" xfId="0" applyNumberFormat="1" applyFont="1" applyFill="1" applyBorder="1" applyAlignment="1">
      <alignment horizontal="right"/>
    </xf>
    <xf numFmtId="166" fontId="4" fillId="6" borderId="57" xfId="0" applyNumberFormat="1" applyFont="1" applyFill="1" applyBorder="1" applyAlignment="1">
      <alignment horizontal="right" wrapText="1"/>
    </xf>
    <xf numFmtId="166" fontId="4" fillId="6" borderId="20" xfId="0" applyNumberFormat="1" applyFont="1" applyFill="1" applyBorder="1" applyAlignment="1">
      <alignment horizontal="right" wrapText="1"/>
    </xf>
    <xf numFmtId="0" fontId="5" fillId="10" borderId="54" xfId="0" applyFont="1" applyFill="1" applyBorder="1" applyAlignment="1">
      <alignment horizontal="center"/>
    </xf>
    <xf numFmtId="0" fontId="5" fillId="10" borderId="13" xfId="0" applyFont="1" applyFill="1" applyBorder="1" applyAlignment="1">
      <alignment horizontal="center"/>
    </xf>
    <xf numFmtId="2" fontId="1" fillId="10" borderId="60" xfId="0" applyNumberFormat="1" applyFont="1" applyFill="1" applyBorder="1"/>
    <xf numFmtId="2" fontId="1" fillId="10" borderId="25" xfId="0" applyNumberFormat="1" applyFont="1" applyFill="1" applyBorder="1"/>
    <xf numFmtId="2" fontId="1" fillId="10" borderId="23" xfId="0" applyNumberFormat="1" applyFont="1" applyFill="1" applyBorder="1"/>
    <xf numFmtId="2" fontId="1" fillId="10" borderId="30" xfId="0" applyNumberFormat="1" applyFont="1" applyFill="1" applyBorder="1"/>
    <xf numFmtId="2" fontId="1" fillId="10" borderId="15" xfId="0" applyNumberFormat="1" applyFont="1" applyFill="1" applyBorder="1"/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169" fontId="12" fillId="0" borderId="0" xfId="0" applyNumberFormat="1" applyFont="1"/>
    <xf numFmtId="169" fontId="12" fillId="4" borderId="0" xfId="0" applyNumberFormat="1" applyFont="1" applyFill="1"/>
    <xf numFmtId="169" fontId="12" fillId="2" borderId="0" xfId="0" applyNumberFormat="1" applyFont="1" applyFill="1"/>
    <xf numFmtId="0" fontId="12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1" fillId="3" borderId="6" xfId="0" applyFont="1" applyFill="1" applyBorder="1" applyAlignment="1">
      <alignment wrapText="1"/>
    </xf>
    <xf numFmtId="0" fontId="11" fillId="3" borderId="7" xfId="0" applyFont="1" applyFill="1" applyBorder="1" applyAlignment="1">
      <alignment wrapText="1"/>
    </xf>
    <xf numFmtId="0" fontId="11" fillId="3" borderId="8" xfId="0" applyFont="1" applyFill="1" applyBorder="1" applyAlignment="1">
      <alignment wrapText="1"/>
    </xf>
    <xf numFmtId="169" fontId="11" fillId="3" borderId="16" xfId="0" applyNumberFormat="1" applyFont="1" applyFill="1" applyBorder="1" applyAlignment="1">
      <alignment wrapText="1"/>
    </xf>
    <xf numFmtId="0" fontId="11" fillId="2" borderId="16" xfId="0" applyFont="1" applyFill="1" applyBorder="1" applyAlignment="1">
      <alignment horizontal="center" wrapText="1"/>
    </xf>
    <xf numFmtId="0" fontId="11" fillId="0" borderId="16" xfId="0" applyFont="1" applyBorder="1"/>
    <xf numFmtId="0" fontId="11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11" fillId="0" borderId="34" xfId="0" applyFont="1" applyBorder="1" applyAlignment="1">
      <alignment wrapText="1"/>
    </xf>
    <xf numFmtId="0" fontId="11" fillId="0" borderId="4" xfId="0" applyFont="1" applyBorder="1" applyAlignment="1">
      <alignment horizontal="center" wrapText="1"/>
    </xf>
    <xf numFmtId="0" fontId="12" fillId="0" borderId="51" xfId="0" applyFont="1" applyBorder="1"/>
    <xf numFmtId="0" fontId="12" fillId="0" borderId="0" xfId="0" applyFont="1" applyAlignment="1">
      <alignment wrapText="1"/>
    </xf>
    <xf numFmtId="1" fontId="11" fillId="0" borderId="5" xfId="0" applyNumberFormat="1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center" wrapText="1"/>
    </xf>
    <xf numFmtId="0" fontId="11" fillId="0" borderId="33" xfId="0" applyFont="1" applyBorder="1" applyAlignment="1">
      <alignment wrapText="1"/>
    </xf>
    <xf numFmtId="0" fontId="11" fillId="0" borderId="35" xfId="0" applyFont="1" applyBorder="1" applyAlignment="1">
      <alignment wrapText="1"/>
    </xf>
    <xf numFmtId="169" fontId="11" fillId="0" borderId="4" xfId="0" applyNumberFormat="1" applyFont="1" applyBorder="1" applyAlignment="1">
      <alignment wrapText="1"/>
    </xf>
    <xf numFmtId="0" fontId="12" fillId="0" borderId="52" xfId="0" applyFont="1" applyBorder="1"/>
    <xf numFmtId="1" fontId="12" fillId="0" borderId="5" xfId="0" applyNumberFormat="1" applyFont="1" applyBorder="1" applyAlignment="1">
      <alignment horizontal="center"/>
    </xf>
    <xf numFmtId="2" fontId="12" fillId="0" borderId="1" xfId="0" applyNumberFormat="1" applyFont="1" applyBorder="1"/>
    <xf numFmtId="1" fontId="11" fillId="2" borderId="1" xfId="0" applyNumberFormat="1" applyFont="1" applyFill="1" applyBorder="1" applyAlignment="1">
      <alignment horizontal="center"/>
    </xf>
    <xf numFmtId="170" fontId="12" fillId="0" borderId="35" xfId="0" applyNumberFormat="1" applyFont="1" applyBorder="1"/>
    <xf numFmtId="170" fontId="12" fillId="0" borderId="37" xfId="0" applyNumberFormat="1" applyFont="1" applyBorder="1"/>
    <xf numFmtId="170" fontId="12" fillId="0" borderId="22" xfId="0" applyNumberFormat="1" applyFont="1" applyBorder="1"/>
    <xf numFmtId="170" fontId="12" fillId="0" borderId="21" xfId="0" applyNumberFormat="1" applyFont="1" applyBorder="1" applyAlignment="1">
      <alignment horizontal="right"/>
    </xf>
    <xf numFmtId="172" fontId="12" fillId="0" borderId="35" xfId="0" applyNumberFormat="1" applyFont="1" applyBorder="1"/>
    <xf numFmtId="170" fontId="12" fillId="0" borderId="3" xfId="0" applyNumberFormat="1" applyFont="1" applyBorder="1"/>
    <xf numFmtId="170" fontId="12" fillId="0" borderId="0" xfId="0" applyNumberFormat="1" applyFont="1"/>
    <xf numFmtId="4" fontId="11" fillId="0" borderId="3" xfId="0" applyNumberFormat="1" applyFont="1" applyBorder="1"/>
    <xf numFmtId="0" fontId="12" fillId="0" borderId="3" xfId="0" applyFont="1" applyBorder="1"/>
    <xf numFmtId="0" fontId="11" fillId="0" borderId="0" xfId="0" applyFont="1"/>
    <xf numFmtId="2" fontId="12" fillId="0" borderId="1" xfId="0" applyNumberFormat="1" applyFont="1" applyBorder="1" applyAlignment="1">
      <alignment horizontal="right"/>
    </xf>
    <xf numFmtId="170" fontId="11" fillId="0" borderId="3" xfId="0" applyNumberFormat="1" applyFont="1" applyBorder="1"/>
    <xf numFmtId="1" fontId="11" fillId="0" borderId="5" xfId="0" applyNumberFormat="1" applyFont="1" applyBorder="1" applyAlignment="1">
      <alignment horizontal="center"/>
    </xf>
    <xf numFmtId="1" fontId="11" fillId="2" borderId="3" xfId="0" applyNumberFormat="1" applyFont="1" applyFill="1" applyBorder="1" applyAlignment="1">
      <alignment horizontal="center"/>
    </xf>
    <xf numFmtId="2" fontId="12" fillId="0" borderId="0" xfId="0" applyNumberFormat="1" applyFont="1"/>
    <xf numFmtId="2" fontId="12" fillId="0" borderId="12" xfId="0" applyNumberFormat="1" applyFont="1" applyBorder="1"/>
    <xf numFmtId="2" fontId="12" fillId="0" borderId="13" xfId="0" applyNumberFormat="1" applyFont="1" applyBorder="1"/>
    <xf numFmtId="1" fontId="11" fillId="2" borderId="14" xfId="0" applyNumberFormat="1" applyFont="1" applyFill="1" applyBorder="1" applyAlignment="1">
      <alignment horizontal="center"/>
    </xf>
    <xf numFmtId="170" fontId="12" fillId="0" borderId="32" xfId="0" applyNumberFormat="1" applyFont="1" applyBorder="1"/>
    <xf numFmtId="170" fontId="12" fillId="0" borderId="13" xfId="0" applyNumberFormat="1" applyFont="1" applyBorder="1"/>
    <xf numFmtId="170" fontId="11" fillId="0" borderId="52" xfId="0" applyNumberFormat="1" applyFont="1" applyBorder="1"/>
    <xf numFmtId="2" fontId="11" fillId="0" borderId="0" xfId="0" applyNumberFormat="1" applyFont="1"/>
    <xf numFmtId="2" fontId="12" fillId="5" borderId="0" xfId="0" applyNumberFormat="1" applyFont="1" applyFill="1"/>
    <xf numFmtId="0" fontId="10" fillId="0" borderId="6" xfId="0" applyFont="1" applyBorder="1"/>
    <xf numFmtId="2" fontId="11" fillId="3" borderId="8" xfId="0" applyNumberFormat="1" applyFont="1" applyFill="1" applyBorder="1" applyAlignment="1">
      <alignment wrapText="1"/>
    </xf>
    <xf numFmtId="2" fontId="11" fillId="3" borderId="17" xfId="0" applyNumberFormat="1" applyFont="1" applyFill="1" applyBorder="1"/>
    <xf numFmtId="2" fontId="11" fillId="3" borderId="8" xfId="0" applyNumberFormat="1" applyFont="1" applyFill="1" applyBorder="1"/>
    <xf numFmtId="2" fontId="11" fillId="3" borderId="8" xfId="0" applyNumberFormat="1" applyFont="1" applyFill="1" applyBorder="1" applyAlignment="1">
      <alignment horizontal="center" wrapText="1"/>
    </xf>
    <xf numFmtId="3" fontId="11" fillId="3" borderId="29" xfId="0" applyNumberFormat="1" applyFont="1" applyFill="1" applyBorder="1" applyAlignment="1">
      <alignment horizontal="center" wrapText="1"/>
    </xf>
    <xf numFmtId="0" fontId="10" fillId="0" borderId="5" xfId="0" applyFont="1" applyBorder="1"/>
    <xf numFmtId="2" fontId="11" fillId="0" borderId="1" xfId="0" applyNumberFormat="1" applyFont="1" applyBorder="1" applyAlignment="1">
      <alignment wrapText="1"/>
    </xf>
    <xf numFmtId="2" fontId="11" fillId="0" borderId="1" xfId="0" applyNumberFormat="1" applyFont="1" applyBorder="1"/>
    <xf numFmtId="0" fontId="12" fillId="0" borderId="24" xfId="0" applyFont="1" applyBorder="1"/>
    <xf numFmtId="0" fontId="12" fillId="0" borderId="26" xfId="0" applyFont="1" applyBorder="1"/>
    <xf numFmtId="1" fontId="12" fillId="0" borderId="24" xfId="0" applyNumberFormat="1" applyFont="1" applyBorder="1" applyAlignment="1">
      <alignment horizontal="center"/>
    </xf>
    <xf numFmtId="1" fontId="12" fillId="0" borderId="30" xfId="0" applyNumberFormat="1" applyFont="1" applyBorder="1" applyAlignment="1">
      <alignment horizontal="center"/>
    </xf>
    <xf numFmtId="2" fontId="12" fillId="0" borderId="24" xfId="0" applyNumberFormat="1" applyFont="1" applyBorder="1"/>
    <xf numFmtId="2" fontId="12" fillId="0" borderId="2" xfId="0" applyNumberFormat="1" applyFont="1" applyBorder="1"/>
    <xf numFmtId="0" fontId="12" fillId="0" borderId="27" xfId="0" applyFont="1" applyBorder="1"/>
    <xf numFmtId="171" fontId="12" fillId="0" borderId="25" xfId="0" applyNumberFormat="1" applyFont="1" applyBorder="1" applyAlignment="1">
      <alignment horizontal="center"/>
    </xf>
    <xf numFmtId="0" fontId="10" fillId="0" borderId="27" xfId="0" applyFont="1" applyBorder="1"/>
    <xf numFmtId="1" fontId="12" fillId="0" borderId="2" xfId="0" applyNumberFormat="1" applyFont="1" applyBorder="1" applyAlignment="1">
      <alignment horizontal="center"/>
    </xf>
    <xf numFmtId="166" fontId="12" fillId="0" borderId="25" xfId="0" applyNumberFormat="1" applyFont="1" applyBorder="1" applyAlignment="1">
      <alignment horizontal="right"/>
    </xf>
    <xf numFmtId="167" fontId="12" fillId="0" borderId="2" xfId="1" applyFont="1" applyFill="1" applyBorder="1"/>
    <xf numFmtId="2" fontId="12" fillId="7" borderId="2" xfId="0" applyNumberFormat="1" applyFont="1" applyFill="1" applyBorder="1"/>
    <xf numFmtId="0" fontId="13" fillId="0" borderId="0" xfId="0" applyFont="1"/>
    <xf numFmtId="1" fontId="12" fillId="2" borderId="2" xfId="0" applyNumberFormat="1" applyFont="1" applyFill="1" applyBorder="1" applyAlignment="1">
      <alignment horizontal="center"/>
    </xf>
    <xf numFmtId="171" fontId="12" fillId="2" borderId="25" xfId="0" applyNumberFormat="1" applyFont="1" applyFill="1" applyBorder="1" applyAlignment="1">
      <alignment horizontal="center"/>
    </xf>
    <xf numFmtId="0" fontId="11" fillId="0" borderId="27" xfId="0" applyFont="1" applyBorder="1"/>
    <xf numFmtId="1" fontId="12" fillId="2" borderId="21" xfId="0" applyNumberFormat="1" applyFont="1" applyFill="1" applyBorder="1" applyAlignment="1">
      <alignment horizontal="center"/>
    </xf>
    <xf numFmtId="171" fontId="12" fillId="2" borderId="22" xfId="0" applyNumberFormat="1" applyFont="1" applyFill="1" applyBorder="1" applyAlignment="1">
      <alignment horizontal="center"/>
    </xf>
    <xf numFmtId="171" fontId="12" fillId="0" borderId="22" xfId="0" applyNumberFormat="1" applyFont="1" applyBorder="1" applyAlignment="1">
      <alignment horizontal="center"/>
    </xf>
    <xf numFmtId="2" fontId="12" fillId="0" borderId="21" xfId="0" applyNumberFormat="1" applyFont="1" applyBorder="1"/>
    <xf numFmtId="0" fontId="10" fillId="0" borderId="31" xfId="0" applyFont="1" applyBorder="1"/>
    <xf numFmtId="1" fontId="12" fillId="0" borderId="28" xfId="0" applyNumberFormat="1" applyFont="1" applyBorder="1" applyAlignment="1">
      <alignment horizontal="center"/>
    </xf>
    <xf numFmtId="171" fontId="12" fillId="0" borderId="23" xfId="0" applyNumberFormat="1" applyFont="1" applyBorder="1" applyAlignment="1">
      <alignment horizontal="center"/>
    </xf>
    <xf numFmtId="2" fontId="12" fillId="0" borderId="28" xfId="0" applyNumberFormat="1" applyFont="1" applyBorder="1"/>
    <xf numFmtId="170" fontId="12" fillId="0" borderId="0" xfId="0" applyNumberFormat="1" applyFont="1" applyAlignment="1">
      <alignment horizontal="right"/>
    </xf>
    <xf numFmtId="167" fontId="11" fillId="0" borderId="7" xfId="1" applyFont="1" applyFill="1" applyBorder="1" applyAlignment="1">
      <alignment horizontal="right"/>
    </xf>
    <xf numFmtId="2" fontId="12" fillId="0" borderId="0" xfId="0" applyNumberFormat="1" applyFont="1" applyAlignment="1">
      <alignment horizontal="right"/>
    </xf>
    <xf numFmtId="166" fontId="12" fillId="0" borderId="0" xfId="0" applyNumberFormat="1" applyFont="1"/>
    <xf numFmtId="166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66" fontId="11" fillId="6" borderId="16" xfId="0" applyNumberFormat="1" applyFont="1" applyFill="1" applyBorder="1" applyAlignment="1">
      <alignment horizontal="right"/>
    </xf>
    <xf numFmtId="166" fontId="11" fillId="6" borderId="29" xfId="0" applyNumberFormat="1" applyFont="1" applyFill="1" applyBorder="1" applyAlignment="1">
      <alignment horizontal="right" wrapText="1"/>
    </xf>
    <xf numFmtId="170" fontId="12" fillId="0" borderId="24" xfId="0" applyNumberFormat="1" applyFont="1" applyBorder="1"/>
    <xf numFmtId="2" fontId="11" fillId="0" borderId="0" xfId="0" applyNumberFormat="1" applyFont="1" applyAlignment="1">
      <alignment horizontal="right"/>
    </xf>
    <xf numFmtId="2" fontId="12" fillId="8" borderId="17" xfId="0" applyNumberFormat="1" applyFont="1" applyFill="1" applyBorder="1"/>
    <xf numFmtId="2" fontId="12" fillId="8" borderId="7" xfId="0" applyNumberFormat="1" applyFont="1" applyFill="1" applyBorder="1"/>
    <xf numFmtId="2" fontId="11" fillId="6" borderId="17" xfId="0" applyNumberFormat="1" applyFont="1" applyFill="1" applyBorder="1" applyAlignment="1">
      <alignment horizontal="center"/>
    </xf>
    <xf numFmtId="0" fontId="11" fillId="6" borderId="16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1" fillId="12" borderId="16" xfId="0" applyFont="1" applyFill="1" applyBorder="1" applyAlignment="1">
      <alignment wrapText="1"/>
    </xf>
    <xf numFmtId="2" fontId="12" fillId="0" borderId="38" xfId="0" applyNumberFormat="1" applyFont="1" applyBorder="1" applyAlignment="1">
      <alignment horizontal="right"/>
    </xf>
    <xf numFmtId="164" fontId="12" fillId="0" borderId="39" xfId="0" applyNumberFormat="1" applyFont="1" applyBorder="1"/>
    <xf numFmtId="170" fontId="12" fillId="0" borderId="39" xfId="0" applyNumberFormat="1" applyFont="1" applyBorder="1"/>
    <xf numFmtId="170" fontId="12" fillId="0" borderId="40" xfId="0" applyNumberFormat="1" applyFont="1" applyBorder="1" applyAlignment="1">
      <alignment horizontal="right"/>
    </xf>
    <xf numFmtId="9" fontId="11" fillId="0" borderId="0" xfId="0" applyNumberFormat="1" applyFont="1"/>
    <xf numFmtId="2" fontId="12" fillId="0" borderId="27" xfId="0" applyNumberFormat="1" applyFont="1" applyBorder="1" applyAlignment="1">
      <alignment horizontal="right"/>
    </xf>
    <xf numFmtId="164" fontId="12" fillId="0" borderId="2" xfId="0" applyNumberFormat="1" applyFont="1" applyBorder="1"/>
    <xf numFmtId="2" fontId="12" fillId="0" borderId="41" xfId="0" applyNumberFormat="1" applyFont="1" applyBorder="1" applyAlignment="1">
      <alignment horizontal="right"/>
    </xf>
    <xf numFmtId="164" fontId="12" fillId="0" borderId="28" xfId="0" applyNumberFormat="1" applyFont="1" applyBorder="1"/>
    <xf numFmtId="2" fontId="11" fillId="2" borderId="0" xfId="0" applyNumberFormat="1" applyFont="1" applyFill="1" applyAlignment="1">
      <alignment horizontal="right"/>
    </xf>
    <xf numFmtId="2" fontId="11" fillId="2" borderId="47" xfId="0" applyNumberFormat="1" applyFont="1" applyFill="1" applyBorder="1" applyAlignment="1">
      <alignment horizontal="right"/>
    </xf>
    <xf numFmtId="2" fontId="11" fillId="2" borderId="37" xfId="0" applyNumberFormat="1" applyFont="1" applyFill="1" applyBorder="1" applyAlignment="1">
      <alignment horizontal="center"/>
    </xf>
    <xf numFmtId="2" fontId="11" fillId="2" borderId="0" xfId="0" applyNumberFormat="1" applyFont="1" applyFill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6" borderId="16" xfId="0" applyNumberFormat="1" applyFont="1" applyFill="1" applyBorder="1"/>
    <xf numFmtId="2" fontId="11" fillId="6" borderId="18" xfId="0" applyNumberFormat="1" applyFont="1" applyFill="1" applyBorder="1" applyAlignment="1">
      <alignment wrapText="1"/>
    </xf>
    <xf numFmtId="0" fontId="11" fillId="0" borderId="36" xfId="0" applyFont="1" applyBorder="1" applyAlignment="1">
      <alignment wrapText="1"/>
    </xf>
    <xf numFmtId="2" fontId="12" fillId="0" borderId="38" xfId="0" applyNumberFormat="1" applyFont="1" applyBorder="1"/>
    <xf numFmtId="3" fontId="12" fillId="0" borderId="39" xfId="0" applyNumberFormat="1" applyFont="1" applyBorder="1"/>
    <xf numFmtId="4" fontId="12" fillId="0" borderId="39" xfId="0" applyNumberFormat="1" applyFont="1" applyBorder="1"/>
    <xf numFmtId="4" fontId="12" fillId="0" borderId="39" xfId="0" applyNumberFormat="1" applyFont="1" applyBorder="1" applyAlignment="1">
      <alignment horizontal="right"/>
    </xf>
    <xf numFmtId="4" fontId="12" fillId="0" borderId="4" xfId="0" applyNumberFormat="1" applyFont="1" applyBorder="1"/>
    <xf numFmtId="2" fontId="12" fillId="0" borderId="27" xfId="0" applyNumberFormat="1" applyFont="1" applyBorder="1"/>
    <xf numFmtId="3" fontId="12" fillId="0" borderId="28" xfId="0" applyNumberFormat="1" applyFont="1" applyBorder="1"/>
    <xf numFmtId="2" fontId="12" fillId="0" borderId="41" xfId="0" applyNumberFormat="1" applyFont="1" applyBorder="1"/>
    <xf numFmtId="173" fontId="11" fillId="0" borderId="42" xfId="0" applyNumberFormat="1" applyFont="1" applyBorder="1" applyAlignment="1">
      <alignment horizontal="right"/>
    </xf>
    <xf numFmtId="0" fontId="14" fillId="0" borderId="0" xfId="0" applyFont="1"/>
    <xf numFmtId="2" fontId="14" fillId="0" borderId="0" xfId="0" applyNumberFormat="1" applyFont="1"/>
    <xf numFmtId="173" fontId="11" fillId="0" borderId="19" xfId="0" applyNumberFormat="1" applyFont="1" applyBorder="1" applyAlignment="1">
      <alignment horizontal="right"/>
    </xf>
    <xf numFmtId="173" fontId="11" fillId="0" borderId="43" xfId="0" applyNumberFormat="1" applyFont="1" applyBorder="1"/>
    <xf numFmtId="0" fontId="11" fillId="0" borderId="44" xfId="0" applyFont="1" applyBorder="1"/>
    <xf numFmtId="173" fontId="11" fillId="0" borderId="45" xfId="0" applyNumberFormat="1" applyFont="1" applyBorder="1"/>
    <xf numFmtId="2" fontId="11" fillId="0" borderId="46" xfId="0" applyNumberFormat="1" applyFont="1" applyBorder="1" applyAlignment="1">
      <alignment horizontal="center"/>
    </xf>
    <xf numFmtId="2" fontId="11" fillId="6" borderId="6" xfId="0" applyNumberFormat="1" applyFont="1" applyFill="1" applyBorder="1" applyAlignment="1">
      <alignment horizontal="center" vertical="center" wrapText="1"/>
    </xf>
    <xf numFmtId="2" fontId="11" fillId="6" borderId="8" xfId="0" applyNumberFormat="1" applyFont="1" applyFill="1" applyBorder="1" applyAlignment="1">
      <alignment horizontal="center" vertical="center" wrapText="1"/>
    </xf>
    <xf numFmtId="2" fontId="11" fillId="6" borderId="5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wrapText="1"/>
    </xf>
    <xf numFmtId="2" fontId="12" fillId="0" borderId="46" xfId="0" applyNumberFormat="1" applyFont="1" applyBorder="1" applyAlignment="1">
      <alignment horizontal="right"/>
    </xf>
    <xf numFmtId="168" fontId="11" fillId="2" borderId="26" xfId="0" applyNumberFormat="1" applyFont="1" applyFill="1" applyBorder="1" applyAlignment="1">
      <alignment horizontal="right"/>
    </xf>
    <xf numFmtId="168" fontId="11" fillId="2" borderId="24" xfId="0" applyNumberFormat="1" applyFont="1" applyFill="1" applyBorder="1" applyAlignment="1">
      <alignment horizontal="right"/>
    </xf>
    <xf numFmtId="43" fontId="12" fillId="0" borderId="55" xfId="0" applyNumberFormat="1" applyFont="1" applyBorder="1"/>
    <xf numFmtId="2" fontId="12" fillId="0" borderId="58" xfId="0" applyNumberFormat="1" applyFont="1" applyBorder="1" applyAlignment="1">
      <alignment horizontal="right"/>
    </xf>
    <xf numFmtId="168" fontId="11" fillId="2" borderId="27" xfId="0" applyNumberFormat="1" applyFont="1" applyFill="1" applyBorder="1" applyAlignment="1">
      <alignment horizontal="right"/>
    </xf>
    <xf numFmtId="168" fontId="11" fillId="2" borderId="2" xfId="0" applyNumberFormat="1" applyFont="1" applyFill="1" applyBorder="1" applyAlignment="1">
      <alignment horizontal="right"/>
    </xf>
    <xf numFmtId="1" fontId="12" fillId="0" borderId="18" xfId="0" applyNumberFormat="1" applyFont="1" applyBorder="1" applyAlignment="1">
      <alignment horizontal="center"/>
    </xf>
    <xf numFmtId="1" fontId="12" fillId="0" borderId="20" xfId="0" applyNumberFormat="1" applyFont="1" applyBorder="1" applyAlignment="1">
      <alignment horizontal="center"/>
    </xf>
    <xf numFmtId="2" fontId="12" fillId="0" borderId="0" xfId="0" applyNumberFormat="1" applyFont="1" applyAlignment="1">
      <alignment horizontal="center"/>
    </xf>
    <xf numFmtId="2" fontId="12" fillId="0" borderId="59" xfId="0" applyNumberFormat="1" applyFont="1" applyBorder="1" applyAlignment="1">
      <alignment horizontal="right"/>
    </xf>
    <xf numFmtId="168" fontId="11" fillId="2" borderId="41" xfId="0" applyNumberFormat="1" applyFont="1" applyFill="1" applyBorder="1" applyAlignment="1">
      <alignment horizontal="right"/>
    </xf>
    <xf numFmtId="168" fontId="11" fillId="2" borderId="28" xfId="0" applyNumberFormat="1" applyFont="1" applyFill="1" applyBorder="1" applyAlignment="1">
      <alignment horizontal="right"/>
    </xf>
    <xf numFmtId="2" fontId="11" fillId="0" borderId="2" xfId="0" applyNumberFormat="1" applyFont="1" applyBorder="1"/>
    <xf numFmtId="14" fontId="12" fillId="0" borderId="2" xfId="0" applyNumberFormat="1" applyFont="1" applyBorder="1"/>
    <xf numFmtId="2" fontId="12" fillId="0" borderId="6" xfId="0" applyNumberFormat="1" applyFont="1" applyBorder="1"/>
    <xf numFmtId="2" fontId="12" fillId="0" borderId="50" xfId="0" applyNumberFormat="1" applyFont="1" applyBorder="1"/>
    <xf numFmtId="14" fontId="12" fillId="0" borderId="0" xfId="0" applyNumberFormat="1" applyFont="1"/>
    <xf numFmtId="2" fontId="11" fillId="0" borderId="24" xfId="0" applyNumberFormat="1" applyFont="1" applyBorder="1"/>
    <xf numFmtId="2" fontId="11" fillId="0" borderId="0" xfId="0" applyNumberFormat="1" applyFont="1" applyAlignment="1">
      <alignment horizontal="center" vertical="center" wrapText="1"/>
    </xf>
    <xf numFmtId="2" fontId="12" fillId="0" borderId="4" xfId="0" applyNumberFormat="1" applyFont="1" applyBorder="1"/>
    <xf numFmtId="174" fontId="11" fillId="0" borderId="2" xfId="0" applyNumberFormat="1" applyFont="1" applyBorder="1"/>
    <xf numFmtId="0" fontId="12" fillId="0" borderId="2" xfId="0" applyFont="1" applyBorder="1"/>
    <xf numFmtId="0" fontId="12" fillId="0" borderId="4" xfId="0" applyFont="1" applyBorder="1"/>
    <xf numFmtId="0" fontId="11" fillId="0" borderId="2" xfId="0" applyFont="1" applyBorder="1"/>
    <xf numFmtId="170" fontId="12" fillId="0" borderId="30" xfId="0" applyNumberFormat="1" applyFont="1" applyBorder="1"/>
    <xf numFmtId="175" fontId="12" fillId="0" borderId="2" xfId="1" applyNumberFormat="1" applyFont="1" applyBorder="1"/>
    <xf numFmtId="167" fontId="12" fillId="0" borderId="2" xfId="1" applyFont="1" applyBorder="1"/>
    <xf numFmtId="2" fontId="4" fillId="3" borderId="61" xfId="0" applyNumberFormat="1" applyFont="1" applyFill="1" applyBorder="1" applyAlignment="1">
      <alignment horizontal="center" wrapText="1"/>
    </xf>
    <xf numFmtId="0" fontId="7" fillId="11" borderId="17" xfId="0" applyFont="1" applyFill="1" applyBorder="1" applyAlignment="1">
      <alignment wrapText="1"/>
    </xf>
    <xf numFmtId="0" fontId="7" fillId="11" borderId="18" xfId="0" applyFont="1" applyFill="1" applyBorder="1"/>
    <xf numFmtId="2" fontId="4" fillId="3" borderId="18" xfId="0" applyNumberFormat="1" applyFont="1" applyFill="1" applyBorder="1" applyAlignment="1">
      <alignment horizontal="center" wrapText="1"/>
    </xf>
    <xf numFmtId="0" fontId="7" fillId="11" borderId="19" xfId="0" applyFont="1" applyFill="1" applyBorder="1"/>
    <xf numFmtId="2" fontId="7" fillId="12" borderId="62" xfId="0" applyNumberFormat="1" applyFont="1" applyFill="1" applyBorder="1"/>
    <xf numFmtId="0" fontId="7" fillId="0" borderId="19" xfId="0" applyFont="1" applyBorder="1"/>
    <xf numFmtId="2" fontId="11" fillId="6" borderId="63" xfId="0" applyNumberFormat="1" applyFont="1" applyFill="1" applyBorder="1" applyAlignment="1">
      <alignment horizontal="center" vertical="center" wrapText="1"/>
    </xf>
    <xf numFmtId="2" fontId="7" fillId="12" borderId="64" xfId="0" applyNumberFormat="1" applyFont="1" applyFill="1" applyBorder="1"/>
    <xf numFmtId="2" fontId="7" fillId="12" borderId="65" xfId="0" applyNumberFormat="1" applyFont="1" applyFill="1" applyBorder="1"/>
    <xf numFmtId="166" fontId="11" fillId="6" borderId="66" xfId="0" applyNumberFormat="1" applyFont="1" applyFill="1" applyBorder="1" applyAlignment="1">
      <alignment horizontal="right" wrapText="1"/>
    </xf>
    <xf numFmtId="170" fontId="11" fillId="0" borderId="40" xfId="0" applyNumberFormat="1" applyFont="1" applyBorder="1" applyAlignment="1">
      <alignment horizontal="right"/>
    </xf>
    <xf numFmtId="2" fontId="1" fillId="12" borderId="62" xfId="0" applyNumberFormat="1" applyFont="1" applyFill="1" applyBorder="1"/>
    <xf numFmtId="0" fontId="12" fillId="0" borderId="0" xfId="0" applyFont="1" applyAlignment="1">
      <alignment horizontal="left" wrapText="1"/>
    </xf>
    <xf numFmtId="0" fontId="11" fillId="3" borderId="0" xfId="0" applyFont="1" applyFill="1" applyAlignment="1">
      <alignment horizontal="center"/>
    </xf>
    <xf numFmtId="2" fontId="11" fillId="8" borderId="15" xfId="0" applyNumberFormat="1" applyFont="1" applyFill="1" applyBorder="1" applyAlignment="1">
      <alignment horizontal="center"/>
    </xf>
    <xf numFmtId="2" fontId="11" fillId="8" borderId="13" xfId="0" applyNumberFormat="1" applyFont="1" applyFill="1" applyBorder="1" applyAlignment="1">
      <alignment horizontal="center"/>
    </xf>
    <xf numFmtId="0" fontId="6" fillId="3" borderId="36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46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51" xfId="0" applyFont="1" applyFill="1" applyBorder="1" applyAlignment="1">
      <alignment horizontal="center"/>
    </xf>
    <xf numFmtId="0" fontId="6" fillId="3" borderId="66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67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1156606</xdr:colOff>
      <xdr:row>3</xdr:row>
      <xdr:rowOff>11498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6606" cy="4883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27"/>
  <sheetViews>
    <sheetView view="pageBreakPreview" topLeftCell="B7" zoomScale="96" zoomScaleNormal="96" zoomScaleSheetLayoutView="96" workbookViewId="0">
      <pane ySplit="1" topLeftCell="A13" activePane="bottomLeft" state="frozen"/>
      <selection activeCell="A7" sqref="A7"/>
      <selection pane="bottomLeft" activeCell="I12" sqref="I12"/>
    </sheetView>
  </sheetViews>
  <sheetFormatPr defaultRowHeight="12.75" x14ac:dyDescent="0.2"/>
  <cols>
    <col min="1" max="1" width="41" customWidth="1"/>
    <col min="2" max="2" width="13" bestFit="1" customWidth="1"/>
    <col min="3" max="3" width="17.85546875" bestFit="1" customWidth="1"/>
    <col min="4" max="4" width="17.85546875" customWidth="1"/>
    <col min="5" max="5" width="11.5703125" hidden="1" customWidth="1"/>
    <col min="6" max="6" width="15.85546875" hidden="1" customWidth="1"/>
    <col min="7" max="7" width="20.42578125" hidden="1" customWidth="1"/>
    <col min="8" max="9" width="20.42578125" customWidth="1"/>
    <col min="10" max="10" width="19.140625" customWidth="1"/>
    <col min="11" max="11" width="15.7109375" customWidth="1"/>
    <col min="12" max="12" width="19.5703125" customWidth="1"/>
    <col min="13" max="13" width="21" customWidth="1"/>
    <col min="14" max="14" width="14" customWidth="1"/>
    <col min="15" max="15" width="12" bestFit="1" customWidth="1"/>
    <col min="16" max="16" width="17.42578125" bestFit="1" customWidth="1"/>
    <col min="17" max="17" width="16.85546875" bestFit="1" customWidth="1"/>
    <col min="18" max="18" width="12.7109375" bestFit="1" customWidth="1"/>
    <col min="19" max="19" width="15" bestFit="1" customWidth="1"/>
  </cols>
  <sheetData>
    <row r="1" spans="1:14" x14ac:dyDescent="0.2">
      <c r="A1" s="119"/>
      <c r="B1" s="302" t="s">
        <v>46</v>
      </c>
      <c r="C1" s="302"/>
      <c r="D1" s="302"/>
      <c r="E1" s="302"/>
      <c r="F1" s="302"/>
      <c r="G1" s="302"/>
      <c r="H1" s="302"/>
      <c r="I1" s="302"/>
      <c r="J1" s="302"/>
      <c r="K1" s="120"/>
      <c r="L1" s="120"/>
      <c r="M1" s="121"/>
      <c r="N1" s="7"/>
    </row>
    <row r="2" spans="1:14" ht="12.75" customHeight="1" x14ac:dyDescent="0.2">
      <c r="A2" s="119"/>
      <c r="B2" s="302" t="s">
        <v>100</v>
      </c>
      <c r="C2" s="302"/>
      <c r="D2" s="302"/>
      <c r="E2" s="302"/>
      <c r="F2" s="302"/>
      <c r="G2" s="302"/>
      <c r="H2" s="302"/>
      <c r="I2" s="302"/>
      <c r="J2" s="302"/>
      <c r="K2" s="122"/>
      <c r="L2" s="122"/>
      <c r="M2" s="121"/>
      <c r="N2" s="6"/>
    </row>
    <row r="3" spans="1:14" ht="12.75" customHeight="1" x14ac:dyDescent="0.2">
      <c r="A3" s="119"/>
      <c r="B3" s="302"/>
      <c r="C3" s="302"/>
      <c r="D3" s="302"/>
      <c r="E3" s="302"/>
      <c r="F3" s="302"/>
      <c r="G3" s="302"/>
      <c r="H3" s="302"/>
      <c r="I3" s="302"/>
      <c r="J3" s="302"/>
      <c r="K3" s="122"/>
      <c r="L3" s="122"/>
      <c r="M3" s="121"/>
      <c r="N3" s="6"/>
    </row>
    <row r="4" spans="1:14" ht="12.75" customHeight="1" x14ac:dyDescent="0.2">
      <c r="A4" s="119"/>
      <c r="B4" s="302"/>
      <c r="C4" s="302"/>
      <c r="D4" s="302"/>
      <c r="E4" s="302"/>
      <c r="F4" s="302"/>
      <c r="G4" s="302"/>
      <c r="H4" s="302"/>
      <c r="I4" s="302"/>
      <c r="J4" s="302"/>
      <c r="K4" s="122"/>
      <c r="L4" s="122"/>
      <c r="M4" s="121"/>
      <c r="N4" s="6"/>
    </row>
    <row r="5" spans="1:14" ht="13.5" thickBot="1" x14ac:dyDescent="0.25">
      <c r="A5" s="119" t="s">
        <v>0</v>
      </c>
      <c r="B5" s="119"/>
      <c r="C5" s="121"/>
      <c r="D5" s="121"/>
      <c r="E5" s="123" t="s">
        <v>52</v>
      </c>
      <c r="F5" s="123" t="s">
        <v>96</v>
      </c>
      <c r="G5" s="123"/>
      <c r="H5" s="123" t="s">
        <v>102</v>
      </c>
      <c r="I5" s="123"/>
      <c r="J5" s="124"/>
      <c r="K5" s="122"/>
      <c r="L5" s="122"/>
      <c r="M5" s="125"/>
      <c r="N5" s="6"/>
    </row>
    <row r="6" spans="1:14" ht="24.75" thickBot="1" x14ac:dyDescent="0.25">
      <c r="A6" s="126" t="s">
        <v>1</v>
      </c>
      <c r="B6" s="127" t="s">
        <v>2</v>
      </c>
      <c r="C6" s="128" t="s">
        <v>19</v>
      </c>
      <c r="D6" s="129" t="s">
        <v>3</v>
      </c>
      <c r="E6" s="130" t="s">
        <v>49</v>
      </c>
      <c r="F6" s="130" t="s">
        <v>95</v>
      </c>
      <c r="G6" s="130" t="s">
        <v>97</v>
      </c>
      <c r="H6" s="130" t="s">
        <v>101</v>
      </c>
      <c r="I6" s="130"/>
      <c r="J6" s="131" t="s">
        <v>82</v>
      </c>
      <c r="K6" s="132" t="s">
        <v>83</v>
      </c>
      <c r="L6" s="121"/>
      <c r="M6" s="121"/>
    </row>
    <row r="7" spans="1:14" ht="12.75" customHeight="1" x14ac:dyDescent="0.2">
      <c r="A7" s="126"/>
      <c r="B7" s="133"/>
      <c r="C7" s="134"/>
      <c r="D7" s="135"/>
      <c r="E7" s="136" t="s">
        <v>0</v>
      </c>
      <c r="F7" s="136" t="s">
        <v>0</v>
      </c>
      <c r="G7" s="136" t="s">
        <v>0</v>
      </c>
      <c r="H7" s="136" t="s">
        <v>0</v>
      </c>
      <c r="I7" s="126"/>
      <c r="J7" s="137"/>
      <c r="K7" s="138"/>
      <c r="L7" s="121"/>
      <c r="M7" s="121"/>
    </row>
    <row r="8" spans="1:14" ht="24" x14ac:dyDescent="0.2">
      <c r="A8" s="139"/>
      <c r="B8" s="140"/>
      <c r="C8" s="141"/>
      <c r="D8" s="142"/>
      <c r="E8" s="143" t="s">
        <v>4</v>
      </c>
      <c r="F8" s="143" t="s">
        <v>128</v>
      </c>
      <c r="G8" s="144" t="s">
        <v>127</v>
      </c>
      <c r="H8" s="144" t="s">
        <v>126</v>
      </c>
      <c r="I8" s="126" t="s">
        <v>129</v>
      </c>
      <c r="J8" s="145"/>
      <c r="K8" s="146"/>
      <c r="L8" s="121"/>
      <c r="M8" s="121"/>
    </row>
    <row r="9" spans="1:14" x14ac:dyDescent="0.2">
      <c r="A9" s="126" t="s">
        <v>5</v>
      </c>
      <c r="B9" s="147">
        <v>1</v>
      </c>
      <c r="C9" s="148">
        <v>80</v>
      </c>
      <c r="D9" s="149">
        <v>346</v>
      </c>
      <c r="E9" s="150">
        <v>189.58647539564416</v>
      </c>
      <c r="F9" s="151">
        <f>E9*106.22/100</f>
        <v>201.37875416525324</v>
      </c>
      <c r="G9" s="152">
        <f>F9*114.59/100</f>
        <v>230.75991439796368</v>
      </c>
      <c r="H9" s="152">
        <f>G9*107.47/100</f>
        <v>247.99768000349155</v>
      </c>
      <c r="I9" s="293">
        <f>H9*115.1/100</f>
        <v>285.44532968401876</v>
      </c>
      <c r="J9" s="153">
        <f>I9*D9*12</f>
        <v>1185169.008848046</v>
      </c>
      <c r="K9" s="154"/>
      <c r="L9" s="121"/>
      <c r="M9" s="121"/>
    </row>
    <row r="10" spans="1:14" x14ac:dyDescent="0.2">
      <c r="A10" s="126"/>
      <c r="B10" s="147">
        <v>3</v>
      </c>
      <c r="C10" s="148">
        <v>80</v>
      </c>
      <c r="D10" s="149">
        <v>22</v>
      </c>
      <c r="E10" s="155">
        <v>303.42034397374226</v>
      </c>
      <c r="F10" s="156">
        <f>E10*106.22/100</f>
        <v>322.29308936890902</v>
      </c>
      <c r="G10" s="152">
        <f t="shared" ref="G10:G42" si="0">F10*114.59/100</f>
        <v>369.31565110783288</v>
      </c>
      <c r="H10" s="152">
        <f>G10*107.47/100</f>
        <v>396.90353024558794</v>
      </c>
      <c r="I10" s="293">
        <f t="shared" ref="I10:I42" si="1">H10*115.1/100</f>
        <v>456.83596331267165</v>
      </c>
      <c r="J10" s="153">
        <f>I10*D10*12</f>
        <v>120604.69431454531</v>
      </c>
      <c r="K10" s="157">
        <f>SUM(J9:J10)</f>
        <v>1305773.7031625912</v>
      </c>
      <c r="L10" s="122"/>
      <c r="M10" s="121"/>
    </row>
    <row r="11" spans="1:14" x14ac:dyDescent="0.2">
      <c r="A11" s="121"/>
      <c r="B11" s="147"/>
      <c r="C11" s="148"/>
      <c r="D11" s="149"/>
      <c r="E11" s="155"/>
      <c r="F11" s="156"/>
      <c r="G11" s="152"/>
      <c r="H11" s="152"/>
      <c r="I11" s="152"/>
      <c r="J11" s="152"/>
      <c r="K11" s="158"/>
      <c r="L11" s="121"/>
      <c r="M11" s="121"/>
    </row>
    <row r="12" spans="1:14" x14ac:dyDescent="0.2">
      <c r="A12" s="159" t="s">
        <v>6</v>
      </c>
      <c r="B12" s="147">
        <v>1</v>
      </c>
      <c r="C12" s="148">
        <v>80</v>
      </c>
      <c r="D12" s="149"/>
      <c r="E12" s="155">
        <v>474.09428745897225</v>
      </c>
      <c r="F12" s="156">
        <f>E12*106.22/100</f>
        <v>503.58295213892029</v>
      </c>
      <c r="G12" s="152">
        <f t="shared" si="0"/>
        <v>577.05570485598878</v>
      </c>
      <c r="H12" s="152">
        <f t="shared" ref="H12:H13" si="2">G12*107.47/100</f>
        <v>620.16176600873109</v>
      </c>
      <c r="I12" s="293">
        <f t="shared" si="1"/>
        <v>713.80619267604936</v>
      </c>
      <c r="J12" s="153">
        <f t="shared" ref="J12:J42" si="3">I12*D12*12</f>
        <v>0</v>
      </c>
      <c r="K12" s="158"/>
      <c r="L12" s="121"/>
      <c r="M12" s="121"/>
    </row>
    <row r="13" spans="1:14" x14ac:dyDescent="0.2">
      <c r="A13" s="121"/>
      <c r="B13" s="147">
        <v>3</v>
      </c>
      <c r="C13" s="148">
        <v>80</v>
      </c>
      <c r="D13" s="149"/>
      <c r="E13" s="155">
        <v>568.91314495076676</v>
      </c>
      <c r="F13" s="156">
        <f>E13*106.22/100</f>
        <v>604.29954256670453</v>
      </c>
      <c r="G13" s="152">
        <f t="shared" si="0"/>
        <v>692.46684582718672</v>
      </c>
      <c r="H13" s="152">
        <f t="shared" si="2"/>
        <v>744.19411921047754</v>
      </c>
      <c r="I13" s="293">
        <f t="shared" si="1"/>
        <v>856.56743121125953</v>
      </c>
      <c r="J13" s="153">
        <f t="shared" si="3"/>
        <v>0</v>
      </c>
      <c r="K13" s="158"/>
      <c r="L13" s="121"/>
      <c r="M13" s="121"/>
    </row>
    <row r="14" spans="1:14" x14ac:dyDescent="0.2">
      <c r="A14" s="121"/>
      <c r="B14" s="147"/>
      <c r="C14" s="148"/>
      <c r="D14" s="149"/>
      <c r="E14" s="155"/>
      <c r="F14" s="156"/>
      <c r="G14" s="152"/>
      <c r="H14" s="152"/>
      <c r="I14" s="152"/>
      <c r="J14" s="152"/>
      <c r="K14" s="158"/>
      <c r="L14" s="121"/>
      <c r="M14" s="121"/>
    </row>
    <row r="15" spans="1:14" x14ac:dyDescent="0.2">
      <c r="A15" s="159" t="s">
        <v>36</v>
      </c>
      <c r="B15" s="147">
        <v>1</v>
      </c>
      <c r="C15" s="148">
        <v>80</v>
      </c>
      <c r="D15" s="149">
        <v>10</v>
      </c>
      <c r="E15" s="155">
        <v>189.58647539564416</v>
      </c>
      <c r="F15" s="156">
        <f>E15*106.22/100</f>
        <v>201.37875416525324</v>
      </c>
      <c r="G15" s="152">
        <f t="shared" si="0"/>
        <v>230.75991439796368</v>
      </c>
      <c r="H15" s="152">
        <f t="shared" ref="H15:H18" si="4">G15*107.47/100</f>
        <v>247.99768000349155</v>
      </c>
      <c r="I15" s="293">
        <f t="shared" si="1"/>
        <v>285.44532968401876</v>
      </c>
      <c r="J15" s="153">
        <f t="shared" si="3"/>
        <v>34253.439562082254</v>
      </c>
      <c r="K15" s="158"/>
      <c r="L15" s="121"/>
      <c r="M15" s="121"/>
    </row>
    <row r="16" spans="1:14" x14ac:dyDescent="0.2">
      <c r="A16" s="159" t="s">
        <v>36</v>
      </c>
      <c r="B16" s="147">
        <v>3</v>
      </c>
      <c r="C16" s="148">
        <v>80</v>
      </c>
      <c r="D16" s="149">
        <v>8</v>
      </c>
      <c r="E16" s="155">
        <v>379.27542996717784</v>
      </c>
      <c r="F16" s="156">
        <f>E16*106.22/100</f>
        <v>402.86636171113628</v>
      </c>
      <c r="G16" s="152">
        <f t="shared" si="0"/>
        <v>461.64456388479107</v>
      </c>
      <c r="H16" s="152">
        <f t="shared" si="4"/>
        <v>496.12941280698499</v>
      </c>
      <c r="I16" s="293">
        <f t="shared" si="1"/>
        <v>571.04495414083965</v>
      </c>
      <c r="J16" s="153">
        <f t="shared" si="3"/>
        <v>54820.315597520603</v>
      </c>
      <c r="K16" s="158"/>
      <c r="L16" s="121"/>
      <c r="M16" s="121"/>
    </row>
    <row r="17" spans="1:13" x14ac:dyDescent="0.2">
      <c r="A17" s="159" t="s">
        <v>36</v>
      </c>
      <c r="B17" s="147">
        <v>3</v>
      </c>
      <c r="C17" s="160" t="s">
        <v>40</v>
      </c>
      <c r="D17" s="149">
        <v>0</v>
      </c>
      <c r="E17" s="155">
        <v>625.80445944584346</v>
      </c>
      <c r="F17" s="156">
        <f>E17*106.22/100</f>
        <v>664.72949682337492</v>
      </c>
      <c r="G17" s="152">
        <f t="shared" si="0"/>
        <v>761.71353040990539</v>
      </c>
      <c r="H17" s="152">
        <f t="shared" si="4"/>
        <v>818.61353113152541</v>
      </c>
      <c r="I17" s="293">
        <f t="shared" si="1"/>
        <v>942.2241743323857</v>
      </c>
      <c r="J17" s="153">
        <f t="shared" si="3"/>
        <v>0</v>
      </c>
      <c r="K17" s="158"/>
      <c r="L17" s="121"/>
      <c r="M17" s="121"/>
    </row>
    <row r="18" spans="1:13" x14ac:dyDescent="0.2">
      <c r="A18" s="159" t="s">
        <v>45</v>
      </c>
      <c r="B18" s="147">
        <v>3</v>
      </c>
      <c r="C18" s="148" t="s">
        <v>37</v>
      </c>
      <c r="D18" s="149">
        <v>3</v>
      </c>
      <c r="E18" s="155">
        <v>625.80445944584346</v>
      </c>
      <c r="F18" s="156">
        <f>E18*106.22/100</f>
        <v>664.72949682337492</v>
      </c>
      <c r="G18" s="152">
        <f t="shared" si="0"/>
        <v>761.71353040990539</v>
      </c>
      <c r="H18" s="152">
        <f t="shared" si="4"/>
        <v>818.61353113152541</v>
      </c>
      <c r="I18" s="293">
        <f t="shared" si="1"/>
        <v>942.2241743323857</v>
      </c>
      <c r="J18" s="153">
        <f t="shared" si="3"/>
        <v>33920.070275965889</v>
      </c>
      <c r="K18" s="157">
        <f>SUM(J15:J18)</f>
        <v>122993.82543556874</v>
      </c>
      <c r="L18" s="121"/>
      <c r="M18" s="121"/>
    </row>
    <row r="19" spans="1:13" x14ac:dyDescent="0.2">
      <c r="A19" s="159" t="s">
        <v>38</v>
      </c>
      <c r="B19" s="147" t="s">
        <v>37</v>
      </c>
      <c r="C19" s="148" t="s">
        <v>37</v>
      </c>
      <c r="D19" s="149">
        <v>47</v>
      </c>
      <c r="E19" s="155"/>
      <c r="F19" s="156"/>
      <c r="G19" s="152"/>
      <c r="H19" s="152"/>
      <c r="I19" s="152"/>
      <c r="J19" s="152"/>
      <c r="K19" s="158"/>
      <c r="L19" s="121"/>
      <c r="M19" s="121"/>
    </row>
    <row r="20" spans="1:13" x14ac:dyDescent="0.2">
      <c r="A20" s="159" t="s">
        <v>39</v>
      </c>
      <c r="B20" s="147">
        <v>1</v>
      </c>
      <c r="C20" s="148">
        <v>80</v>
      </c>
      <c r="D20" s="149">
        <v>11</v>
      </c>
      <c r="E20" s="155">
        <v>189.58647539564416</v>
      </c>
      <c r="F20" s="156">
        <f>E20*106.22/100</f>
        <v>201.37875416525324</v>
      </c>
      <c r="G20" s="152">
        <f t="shared" si="0"/>
        <v>230.75991439796368</v>
      </c>
      <c r="H20" s="152">
        <f t="shared" ref="H20:H22" si="5">G20*107.47/100</f>
        <v>247.99768000349155</v>
      </c>
      <c r="I20" s="293">
        <f t="shared" si="1"/>
        <v>285.44532968401876</v>
      </c>
      <c r="J20" s="153">
        <f t="shared" si="3"/>
        <v>37678.783518290482</v>
      </c>
      <c r="K20" s="158"/>
      <c r="L20" s="121"/>
      <c r="M20" s="121"/>
    </row>
    <row r="21" spans="1:13" x14ac:dyDescent="0.2">
      <c r="A21" s="121"/>
      <c r="B21" s="147">
        <v>3</v>
      </c>
      <c r="C21" s="148">
        <v>80</v>
      </c>
      <c r="D21" s="149">
        <v>3</v>
      </c>
      <c r="E21" s="155">
        <v>625.80445944584346</v>
      </c>
      <c r="F21" s="156">
        <f>E21*106.22/100</f>
        <v>664.72949682337492</v>
      </c>
      <c r="G21" s="152">
        <f t="shared" si="0"/>
        <v>761.71353040990539</v>
      </c>
      <c r="H21" s="152">
        <f t="shared" si="5"/>
        <v>818.61353113152541</v>
      </c>
      <c r="I21" s="293">
        <f t="shared" si="1"/>
        <v>942.2241743323857</v>
      </c>
      <c r="J21" s="153">
        <f t="shared" si="3"/>
        <v>33920.070275965889</v>
      </c>
      <c r="K21" s="158"/>
      <c r="L21" s="121"/>
      <c r="M21" s="121"/>
    </row>
    <row r="22" spans="1:13" x14ac:dyDescent="0.2">
      <c r="A22" s="121"/>
      <c r="B22" s="147">
        <v>3</v>
      </c>
      <c r="C22" s="160" t="s">
        <v>40</v>
      </c>
      <c r="D22" s="149">
        <v>3</v>
      </c>
      <c r="E22" s="155">
        <v>1043.0074324097391</v>
      </c>
      <c r="F22" s="156">
        <f>E22*106.22/100</f>
        <v>1107.8824947056248</v>
      </c>
      <c r="G22" s="152">
        <f t="shared" si="0"/>
        <v>1269.5225506831755</v>
      </c>
      <c r="H22" s="152">
        <f t="shared" si="5"/>
        <v>1364.3558852192086</v>
      </c>
      <c r="I22" s="293">
        <f t="shared" si="1"/>
        <v>1570.3736238873089</v>
      </c>
      <c r="J22" s="153">
        <f t="shared" si="3"/>
        <v>56533.450459943124</v>
      </c>
      <c r="K22" s="161">
        <f>SUM(J20:J22)</f>
        <v>128132.30425419949</v>
      </c>
      <c r="L22" s="121"/>
      <c r="M22" s="121"/>
    </row>
    <row r="23" spans="1:13" x14ac:dyDescent="0.2">
      <c r="A23" s="159" t="s">
        <v>51</v>
      </c>
      <c r="B23" s="162"/>
      <c r="C23" s="148"/>
      <c r="D23" s="149"/>
      <c r="E23" s="155"/>
      <c r="F23" s="156"/>
      <c r="G23" s="152"/>
      <c r="H23" s="152"/>
      <c r="I23" s="152"/>
      <c r="J23" s="152"/>
      <c r="K23" s="158"/>
      <c r="L23" s="121"/>
      <c r="M23" s="121"/>
    </row>
    <row r="24" spans="1:13" x14ac:dyDescent="0.2">
      <c r="A24" s="121"/>
      <c r="B24" s="147">
        <v>1</v>
      </c>
      <c r="C24" s="148">
        <v>40</v>
      </c>
      <c r="D24" s="163">
        <v>1</v>
      </c>
      <c r="E24" s="155">
        <v>0</v>
      </c>
      <c r="F24" s="156">
        <f t="shared" ref="F24:F29" si="6">E24*106.22/100</f>
        <v>0</v>
      </c>
      <c r="G24" s="152"/>
      <c r="H24" s="152"/>
      <c r="I24" s="152"/>
      <c r="J24" s="153">
        <f t="shared" si="3"/>
        <v>0</v>
      </c>
      <c r="K24" s="158"/>
      <c r="L24" s="121"/>
      <c r="M24" s="121"/>
    </row>
    <row r="25" spans="1:13" x14ac:dyDescent="0.2">
      <c r="A25" s="121"/>
      <c r="B25" s="147">
        <v>1</v>
      </c>
      <c r="C25" s="148">
        <v>80</v>
      </c>
      <c r="D25" s="149">
        <v>46</v>
      </c>
      <c r="E25" s="155">
        <v>912.144477859164</v>
      </c>
      <c r="F25" s="156">
        <f t="shared" si="6"/>
        <v>968.87986438200403</v>
      </c>
      <c r="G25" s="152">
        <f t="shared" si="0"/>
        <v>1110.2394365953385</v>
      </c>
      <c r="H25" s="152">
        <f t="shared" ref="H25:H29" si="7">G25*107.47/100</f>
        <v>1193.1743225090102</v>
      </c>
      <c r="I25" s="293">
        <f t="shared" si="1"/>
        <v>1373.3436452078706</v>
      </c>
      <c r="J25" s="153">
        <f t="shared" si="3"/>
        <v>758085.69215474464</v>
      </c>
      <c r="K25" s="158"/>
      <c r="L25" s="121"/>
      <c r="M25" s="121"/>
    </row>
    <row r="26" spans="1:13" x14ac:dyDescent="0.2">
      <c r="A26" s="121"/>
      <c r="B26" s="147">
        <v>3</v>
      </c>
      <c r="C26" s="148">
        <v>40</v>
      </c>
      <c r="D26" s="149">
        <v>19</v>
      </c>
      <c r="E26" s="155">
        <v>1268.1300000000001</v>
      </c>
      <c r="F26" s="156">
        <f t="shared" si="6"/>
        <v>1347.0076860000001</v>
      </c>
      <c r="G26" s="152">
        <f t="shared" si="0"/>
        <v>1543.5361073874001</v>
      </c>
      <c r="H26" s="152">
        <f t="shared" si="7"/>
        <v>1658.8382546092389</v>
      </c>
      <c r="I26" s="293">
        <f t="shared" si="1"/>
        <v>1909.3228310552338</v>
      </c>
      <c r="J26" s="153">
        <f t="shared" si="3"/>
        <v>435325.60548059328</v>
      </c>
      <c r="K26" s="158"/>
      <c r="L26" s="121"/>
      <c r="M26" s="121"/>
    </row>
    <row r="27" spans="1:13" x14ac:dyDescent="0.2">
      <c r="A27" s="121"/>
      <c r="B27" s="147">
        <v>3</v>
      </c>
      <c r="C27" s="148">
        <v>80</v>
      </c>
      <c r="D27" s="149">
        <v>51</v>
      </c>
      <c r="E27" s="155">
        <v>1536.0654913670703</v>
      </c>
      <c r="F27" s="156">
        <f t="shared" si="6"/>
        <v>1631.6087649301021</v>
      </c>
      <c r="G27" s="152">
        <f t="shared" si="0"/>
        <v>1869.6604837334039</v>
      </c>
      <c r="H27" s="152">
        <f t="shared" si="7"/>
        <v>2009.324121868289</v>
      </c>
      <c r="I27" s="293">
        <f t="shared" si="1"/>
        <v>2312.7320642704003</v>
      </c>
      <c r="J27" s="153">
        <f t="shared" si="3"/>
        <v>1415392.023333485</v>
      </c>
      <c r="K27" s="158"/>
      <c r="L27" s="121"/>
      <c r="M27" s="121"/>
    </row>
    <row r="28" spans="1:13" x14ac:dyDescent="0.2">
      <c r="A28" s="121"/>
      <c r="B28" s="147">
        <v>3</v>
      </c>
      <c r="C28" s="148">
        <v>150</v>
      </c>
      <c r="D28" s="149">
        <v>13</v>
      </c>
      <c r="E28" s="155">
        <v>2605.2800000000002</v>
      </c>
      <c r="F28" s="156">
        <f t="shared" si="6"/>
        <v>2767.3284160000003</v>
      </c>
      <c r="G28" s="152">
        <f t="shared" si="0"/>
        <v>3171.0816318944003</v>
      </c>
      <c r="H28" s="152">
        <f t="shared" si="7"/>
        <v>3407.9614297969119</v>
      </c>
      <c r="I28" s="293">
        <f t="shared" si="1"/>
        <v>3922.5636056962453</v>
      </c>
      <c r="J28" s="153">
        <f t="shared" si="3"/>
        <v>611919.92248861433</v>
      </c>
      <c r="K28" s="158"/>
      <c r="L28" s="121"/>
      <c r="M28" s="121"/>
    </row>
    <row r="29" spans="1:13" x14ac:dyDescent="0.2">
      <c r="A29" s="159" t="s">
        <v>8</v>
      </c>
      <c r="B29" s="162"/>
      <c r="C29" s="164"/>
      <c r="D29" s="149">
        <v>13</v>
      </c>
      <c r="E29" s="155">
        <v>4954.868154259133</v>
      </c>
      <c r="F29" s="156">
        <f t="shared" si="6"/>
        <v>5263.0609534540508</v>
      </c>
      <c r="G29" s="152">
        <f t="shared" si="0"/>
        <v>6030.9415465629972</v>
      </c>
      <c r="H29" s="152">
        <f t="shared" si="7"/>
        <v>6481.4528800912531</v>
      </c>
      <c r="I29" s="293">
        <f t="shared" si="1"/>
        <v>7460.1522649850322</v>
      </c>
      <c r="J29" s="153">
        <f t="shared" si="3"/>
        <v>1163783.753337665</v>
      </c>
      <c r="K29" s="161">
        <f>SUM(J24:J29)</f>
        <v>4384506.996795102</v>
      </c>
      <c r="L29" s="121"/>
      <c r="M29" s="121"/>
    </row>
    <row r="30" spans="1:13" x14ac:dyDescent="0.2">
      <c r="A30" s="159"/>
      <c r="B30" s="162"/>
      <c r="C30" s="164"/>
      <c r="D30" s="149"/>
      <c r="E30" s="155"/>
      <c r="F30" s="156"/>
      <c r="G30" s="152"/>
      <c r="H30" s="152"/>
      <c r="I30" s="152"/>
      <c r="J30" s="153"/>
      <c r="K30" s="158"/>
      <c r="L30" s="121"/>
      <c r="M30" s="121"/>
    </row>
    <row r="31" spans="1:13" x14ac:dyDescent="0.2">
      <c r="A31" s="159" t="s">
        <v>9</v>
      </c>
      <c r="B31" s="162"/>
      <c r="C31" s="164"/>
      <c r="D31" s="149"/>
      <c r="E31" s="155"/>
      <c r="F31" s="156"/>
      <c r="G31" s="152"/>
      <c r="H31" s="152"/>
      <c r="I31" s="152"/>
      <c r="J31" s="153"/>
      <c r="K31" s="158"/>
      <c r="L31" s="121"/>
      <c r="M31" s="121"/>
    </row>
    <row r="32" spans="1:13" x14ac:dyDescent="0.2">
      <c r="A32" s="121"/>
      <c r="B32" s="147">
        <v>1</v>
      </c>
      <c r="C32" s="164">
        <v>80</v>
      </c>
      <c r="D32" s="149">
        <v>2</v>
      </c>
      <c r="E32" s="155">
        <v>912.144477859164</v>
      </c>
      <c r="F32" s="156">
        <f>E32*106.22/100</f>
        <v>968.87986438200403</v>
      </c>
      <c r="G32" s="152">
        <f t="shared" si="0"/>
        <v>1110.2394365953385</v>
      </c>
      <c r="H32" s="152">
        <f t="shared" ref="H32:H36" si="8">G32*107.47/100</f>
        <v>1193.1743225090102</v>
      </c>
      <c r="I32" s="293">
        <f t="shared" si="1"/>
        <v>1373.3436452078706</v>
      </c>
      <c r="J32" s="153">
        <f t="shared" si="3"/>
        <v>32960.247484988897</v>
      </c>
      <c r="K32" s="158"/>
      <c r="L32" s="121"/>
      <c r="M32" s="121"/>
    </row>
    <row r="33" spans="1:16" x14ac:dyDescent="0.2">
      <c r="A33" s="121"/>
      <c r="B33" s="147">
        <v>3</v>
      </c>
      <c r="C33" s="164">
        <v>40</v>
      </c>
      <c r="D33" s="149">
        <v>8</v>
      </c>
      <c r="E33" s="155">
        <v>1268.1300000000001</v>
      </c>
      <c r="F33" s="156">
        <f>E33*106.22/100</f>
        <v>1347.0076860000001</v>
      </c>
      <c r="G33" s="152">
        <f t="shared" si="0"/>
        <v>1543.5361073874001</v>
      </c>
      <c r="H33" s="152">
        <f t="shared" si="8"/>
        <v>1658.8382546092389</v>
      </c>
      <c r="I33" s="293">
        <f t="shared" si="1"/>
        <v>1909.3228310552338</v>
      </c>
      <c r="J33" s="153">
        <f t="shared" si="3"/>
        <v>183294.99178130244</v>
      </c>
      <c r="K33" s="158"/>
      <c r="L33" s="121"/>
      <c r="M33" s="121"/>
    </row>
    <row r="34" spans="1:16" x14ac:dyDescent="0.2">
      <c r="A34" s="121"/>
      <c r="B34" s="147">
        <v>3</v>
      </c>
      <c r="C34" s="164">
        <v>80</v>
      </c>
      <c r="D34" s="149">
        <v>34</v>
      </c>
      <c r="E34" s="155">
        <v>1536.07</v>
      </c>
      <c r="F34" s="156">
        <f>E34*106.22/100</f>
        <v>1631.613554</v>
      </c>
      <c r="G34" s="152">
        <f t="shared" si="0"/>
        <v>1869.6659715286003</v>
      </c>
      <c r="H34" s="152">
        <f t="shared" si="8"/>
        <v>2009.3300196017867</v>
      </c>
      <c r="I34" s="293">
        <f t="shared" si="1"/>
        <v>2312.7388525616566</v>
      </c>
      <c r="J34" s="153">
        <f t="shared" si="3"/>
        <v>943597.4518451558</v>
      </c>
      <c r="K34" s="158"/>
      <c r="L34" s="121"/>
      <c r="M34" s="121"/>
    </row>
    <row r="35" spans="1:16" x14ac:dyDescent="0.2">
      <c r="A35" s="121"/>
      <c r="B35" s="147">
        <v>3</v>
      </c>
      <c r="C35" s="164">
        <v>150</v>
      </c>
      <c r="D35" s="149">
        <v>16</v>
      </c>
      <c r="E35" s="155">
        <v>2605.2800000000002</v>
      </c>
      <c r="F35" s="156">
        <f>E35*106.22/100</f>
        <v>2767.3284160000003</v>
      </c>
      <c r="G35" s="152">
        <f t="shared" si="0"/>
        <v>3171.0816318944003</v>
      </c>
      <c r="H35" s="152">
        <f t="shared" si="8"/>
        <v>3407.9614297969119</v>
      </c>
      <c r="I35" s="293">
        <f t="shared" si="1"/>
        <v>3922.5636056962453</v>
      </c>
      <c r="J35" s="153">
        <f t="shared" si="3"/>
        <v>753132.21229367913</v>
      </c>
      <c r="K35" s="158"/>
      <c r="L35" s="121"/>
      <c r="M35" s="121"/>
    </row>
    <row r="36" spans="1:16" x14ac:dyDescent="0.2">
      <c r="A36" s="159" t="s">
        <v>8</v>
      </c>
      <c r="B36" s="147"/>
      <c r="C36" s="164"/>
      <c r="D36" s="149">
        <v>18</v>
      </c>
      <c r="E36" s="155">
        <v>4954.868154259133</v>
      </c>
      <c r="F36" s="156">
        <f>E36*106.22/100</f>
        <v>5263.0609534540508</v>
      </c>
      <c r="G36" s="152">
        <f t="shared" si="0"/>
        <v>6030.9415465629972</v>
      </c>
      <c r="H36" s="152">
        <f t="shared" si="8"/>
        <v>6481.4528800912531</v>
      </c>
      <c r="I36" s="293">
        <f t="shared" si="1"/>
        <v>7460.1522649850322</v>
      </c>
      <c r="J36" s="153">
        <f t="shared" si="3"/>
        <v>1611392.8892367671</v>
      </c>
      <c r="K36" s="161">
        <f>SUM(J32:J36)</f>
        <v>3524377.792641893</v>
      </c>
      <c r="L36" s="121"/>
      <c r="M36" s="121"/>
    </row>
    <row r="37" spans="1:16" x14ac:dyDescent="0.2">
      <c r="A37" s="121"/>
      <c r="B37" s="147"/>
      <c r="C37" s="164"/>
      <c r="D37" s="149"/>
      <c r="E37" s="155"/>
      <c r="F37" s="156"/>
      <c r="G37" s="152"/>
      <c r="H37" s="152"/>
      <c r="I37" s="152"/>
      <c r="J37" s="153"/>
      <c r="K37" s="158"/>
      <c r="L37" s="121"/>
      <c r="M37" s="121"/>
    </row>
    <row r="38" spans="1:16" x14ac:dyDescent="0.2">
      <c r="A38" s="159" t="s">
        <v>10</v>
      </c>
      <c r="B38" s="147"/>
      <c r="C38" s="164"/>
      <c r="D38" s="149"/>
      <c r="E38" s="155"/>
      <c r="F38" s="156"/>
      <c r="G38" s="152"/>
      <c r="H38" s="152"/>
      <c r="I38" s="152"/>
      <c r="J38" s="153"/>
      <c r="K38" s="158"/>
      <c r="L38" s="121"/>
      <c r="M38" s="121"/>
    </row>
    <row r="39" spans="1:16" x14ac:dyDescent="0.2">
      <c r="A39" s="121"/>
      <c r="B39" s="147">
        <v>1</v>
      </c>
      <c r="C39" s="164">
        <v>80</v>
      </c>
      <c r="D39" s="149">
        <v>0</v>
      </c>
      <c r="E39" s="155">
        <v>912.144477859164</v>
      </c>
      <c r="F39" s="156">
        <f>E39*106.22/100</f>
        <v>968.87986438200403</v>
      </c>
      <c r="G39" s="152">
        <v>1112.67</v>
      </c>
      <c r="H39" s="152">
        <f t="shared" ref="H39:H42" si="9">G39*107.47/100</f>
        <v>1195.7864489999999</v>
      </c>
      <c r="I39" s="293">
        <f t="shared" si="1"/>
        <v>1376.350202799</v>
      </c>
      <c r="J39" s="153">
        <f t="shared" si="3"/>
        <v>0</v>
      </c>
      <c r="K39" s="158"/>
      <c r="L39" s="121"/>
      <c r="M39" s="121"/>
    </row>
    <row r="40" spans="1:16" x14ac:dyDescent="0.2">
      <c r="A40" s="121"/>
      <c r="B40" s="147">
        <v>3</v>
      </c>
      <c r="C40" s="164">
        <v>80</v>
      </c>
      <c r="D40" s="149">
        <v>0</v>
      </c>
      <c r="E40" s="155">
        <v>1395.1214910818637</v>
      </c>
      <c r="F40" s="156">
        <f>E40*106.22/100</f>
        <v>1481.8980478271558</v>
      </c>
      <c r="G40" s="152">
        <v>1698.11</v>
      </c>
      <c r="H40" s="152">
        <f t="shared" si="9"/>
        <v>1824.958817</v>
      </c>
      <c r="I40" s="293">
        <f t="shared" si="1"/>
        <v>2100.5275983669999</v>
      </c>
      <c r="J40" s="153">
        <f t="shared" si="3"/>
        <v>0</v>
      </c>
      <c r="K40" s="158"/>
      <c r="L40" s="121"/>
      <c r="M40" s="121"/>
    </row>
    <row r="41" spans="1:16" x14ac:dyDescent="0.2">
      <c r="A41" s="121"/>
      <c r="B41" s="147">
        <v>3</v>
      </c>
      <c r="C41" s="164">
        <v>150</v>
      </c>
      <c r="D41" s="149">
        <v>0</v>
      </c>
      <c r="E41" s="155">
        <v>2584.3268810772743</v>
      </c>
      <c r="F41" s="156">
        <f>E41*106.22/100</f>
        <v>2745.0720130802806</v>
      </c>
      <c r="G41" s="152">
        <v>3145.58</v>
      </c>
      <c r="H41" s="152">
        <f t="shared" si="9"/>
        <v>3380.554826</v>
      </c>
      <c r="I41" s="293">
        <f t="shared" si="1"/>
        <v>3891.0186047259999</v>
      </c>
      <c r="J41" s="153">
        <f t="shared" si="3"/>
        <v>0</v>
      </c>
      <c r="K41" s="158"/>
      <c r="L41" s="121"/>
      <c r="M41" s="121"/>
    </row>
    <row r="42" spans="1:16" ht="13.5" thickBot="1" x14ac:dyDescent="0.25">
      <c r="A42" s="159" t="s">
        <v>8</v>
      </c>
      <c r="B42" s="165"/>
      <c r="C42" s="166"/>
      <c r="D42" s="167">
        <v>3</v>
      </c>
      <c r="E42" s="168">
        <v>4954.868154259133</v>
      </c>
      <c r="F42" s="169">
        <f>E42*106.22/100</f>
        <v>5263.0609534540508</v>
      </c>
      <c r="G42" s="152">
        <f t="shared" si="0"/>
        <v>6030.9415465629972</v>
      </c>
      <c r="H42" s="152">
        <f t="shared" si="9"/>
        <v>6481.4528800912531</v>
      </c>
      <c r="I42" s="293">
        <f t="shared" si="1"/>
        <v>7460.1522649850322</v>
      </c>
      <c r="J42" s="153">
        <f t="shared" si="3"/>
        <v>268565.48153946118</v>
      </c>
      <c r="K42" s="170">
        <f>J42</f>
        <v>268565.48153946118</v>
      </c>
      <c r="L42" s="121"/>
      <c r="M42" s="121"/>
    </row>
    <row r="43" spans="1:16" x14ac:dyDescent="0.2">
      <c r="A43" s="121"/>
      <c r="B43" s="164"/>
      <c r="C43" s="164"/>
      <c r="D43" s="164"/>
      <c r="E43" s="164"/>
      <c r="F43" s="171"/>
      <c r="G43" s="171"/>
      <c r="H43" s="171"/>
      <c r="I43" s="171"/>
      <c r="J43" s="171"/>
      <c r="K43" s="164"/>
      <c r="L43" s="164"/>
      <c r="M43" s="121"/>
      <c r="N43" s="10"/>
    </row>
    <row r="44" spans="1:16" ht="13.5" thickBot="1" x14ac:dyDescent="0.25">
      <c r="A44" s="121"/>
      <c r="B44" s="164"/>
      <c r="C44" s="164"/>
      <c r="D44" s="164"/>
      <c r="E44" s="172" t="s">
        <v>52</v>
      </c>
      <c r="F44" s="172" t="s">
        <v>96</v>
      </c>
      <c r="G44" s="123"/>
      <c r="H44" s="123" t="s">
        <v>130</v>
      </c>
      <c r="I44" s="123"/>
      <c r="J44" s="121"/>
      <c r="K44" s="164"/>
      <c r="L44" s="164"/>
      <c r="M44" s="121"/>
      <c r="N44" s="2"/>
    </row>
    <row r="45" spans="1:16" ht="36.75" thickBot="1" x14ac:dyDescent="0.25">
      <c r="A45" s="173"/>
      <c r="B45" s="174" t="s">
        <v>29</v>
      </c>
      <c r="C45" s="175" t="s">
        <v>11</v>
      </c>
      <c r="D45" s="176" t="s">
        <v>24</v>
      </c>
      <c r="E45" s="177" t="s">
        <v>53</v>
      </c>
      <c r="F45" s="177" t="s">
        <v>92</v>
      </c>
      <c r="G45" s="177" t="s">
        <v>116</v>
      </c>
      <c r="H45" s="177" t="s">
        <v>117</v>
      </c>
      <c r="I45" s="177" t="s">
        <v>119</v>
      </c>
      <c r="J45" s="178" t="s">
        <v>83</v>
      </c>
      <c r="K45" s="121"/>
      <c r="L45" s="121"/>
      <c r="M45" s="121"/>
    </row>
    <row r="46" spans="1:16" x14ac:dyDescent="0.2">
      <c r="A46" s="179" t="s">
        <v>33</v>
      </c>
      <c r="B46" s="180"/>
      <c r="C46" s="171"/>
      <c r="D46" s="181"/>
      <c r="E46" s="182"/>
      <c r="F46" s="182"/>
      <c r="G46" s="121"/>
      <c r="H46" s="121"/>
      <c r="I46" s="121"/>
      <c r="J46" s="121"/>
      <c r="K46" s="121"/>
      <c r="L46" s="121"/>
      <c r="M46" s="121"/>
    </row>
    <row r="47" spans="1:16" x14ac:dyDescent="0.2">
      <c r="A47" s="183" t="s">
        <v>20</v>
      </c>
      <c r="B47" s="184">
        <v>368</v>
      </c>
      <c r="C47" s="185">
        <v>50</v>
      </c>
      <c r="D47" s="186" t="s">
        <v>25</v>
      </c>
      <c r="E47" s="187">
        <v>1.0176299999999998</v>
      </c>
      <c r="F47" s="187">
        <f>E47*106.22/100</f>
        <v>1.0809265859999997</v>
      </c>
      <c r="G47" s="282">
        <v>123.76</v>
      </c>
      <c r="H47" s="187">
        <f>G47*107.47/100</f>
        <v>133.00487200000001</v>
      </c>
      <c r="I47" s="293">
        <f>H47*115.1/100</f>
        <v>153.08860767199999</v>
      </c>
      <c r="J47" s="287">
        <f>(((C47*H47)*B47)*12)/100</f>
        <v>293674.75737600005</v>
      </c>
      <c r="K47" s="121"/>
      <c r="L47" s="121"/>
      <c r="M47" s="121"/>
      <c r="P47" s="3"/>
    </row>
    <row r="48" spans="1:16" x14ac:dyDescent="0.2">
      <c r="A48" s="188" t="s">
        <v>21</v>
      </c>
      <c r="B48" s="184">
        <v>320</v>
      </c>
      <c r="C48" s="189">
        <v>299</v>
      </c>
      <c r="D48" s="187" t="s">
        <v>26</v>
      </c>
      <c r="E48" s="187">
        <v>1.3342259999999999</v>
      </c>
      <c r="F48" s="187">
        <f t="shared" ref="F48:F50" si="10">E48*106.22/100</f>
        <v>1.4172148571999998</v>
      </c>
      <c r="G48" s="282">
        <v>161.57</v>
      </c>
      <c r="H48" s="187">
        <f t="shared" ref="H48:H50" si="11">G48*107.47/100</f>
        <v>173.63927899999999</v>
      </c>
      <c r="I48" s="293">
        <f t="shared" ref="I48:I91" si="12">H48*115.1/100</f>
        <v>199.85881012899998</v>
      </c>
      <c r="J48" s="287">
        <f t="shared" ref="J48:J50" si="13">(((C48*H48)*B48)*12)/100</f>
        <v>1993656.7457664001</v>
      </c>
      <c r="K48" s="121"/>
      <c r="L48" s="121"/>
      <c r="M48" s="121"/>
    </row>
    <row r="49" spans="1:16" x14ac:dyDescent="0.2">
      <c r="A49" s="188" t="s">
        <v>22</v>
      </c>
      <c r="B49" s="184">
        <v>276</v>
      </c>
      <c r="C49" s="189">
        <v>649</v>
      </c>
      <c r="D49" s="187" t="s">
        <v>27</v>
      </c>
      <c r="E49" s="187">
        <v>1.662129</v>
      </c>
      <c r="F49" s="187">
        <f t="shared" si="10"/>
        <v>1.7655134237999999</v>
      </c>
      <c r="G49" s="282">
        <v>202.82</v>
      </c>
      <c r="H49" s="187">
        <f t="shared" si="11"/>
        <v>217.970654</v>
      </c>
      <c r="I49" s="293">
        <f t="shared" si="12"/>
        <v>250.88422275399998</v>
      </c>
      <c r="J49" s="287">
        <f t="shared" si="13"/>
        <v>4685253.0512515195</v>
      </c>
      <c r="K49" s="121"/>
      <c r="L49" s="121"/>
      <c r="M49" s="121"/>
    </row>
    <row r="50" spans="1:16" x14ac:dyDescent="0.2">
      <c r="A50" s="188" t="s">
        <v>23</v>
      </c>
      <c r="B50" s="184">
        <v>220</v>
      </c>
      <c r="C50" s="189">
        <v>513</v>
      </c>
      <c r="D50" s="187" t="s">
        <v>28</v>
      </c>
      <c r="E50" s="187">
        <v>1.990032</v>
      </c>
      <c r="F50" s="187">
        <f t="shared" si="10"/>
        <v>2.1138119904000003</v>
      </c>
      <c r="G50" s="282">
        <v>241.78</v>
      </c>
      <c r="H50" s="187">
        <f t="shared" si="11"/>
        <v>259.84096599999998</v>
      </c>
      <c r="I50" s="293">
        <f t="shared" si="12"/>
        <v>299.07695186599994</v>
      </c>
      <c r="J50" s="287">
        <f t="shared" si="13"/>
        <v>3519078.1707311994</v>
      </c>
      <c r="K50" s="121"/>
      <c r="L50" s="121"/>
      <c r="M50" s="121"/>
    </row>
    <row r="51" spans="1:16" x14ac:dyDescent="0.2">
      <c r="A51" s="188"/>
      <c r="B51" s="184"/>
      <c r="C51" s="189">
        <f>SUM(C47:C50)</f>
        <v>1511</v>
      </c>
      <c r="D51" s="187"/>
      <c r="E51" s="187"/>
      <c r="F51" s="187"/>
      <c r="G51" s="282"/>
      <c r="H51" s="282"/>
      <c r="I51" s="282"/>
      <c r="J51" s="282"/>
      <c r="K51" s="121"/>
      <c r="L51" s="121"/>
      <c r="M51" s="121"/>
    </row>
    <row r="52" spans="1:16" x14ac:dyDescent="0.2">
      <c r="A52" s="188"/>
      <c r="B52" s="184"/>
      <c r="C52" s="189"/>
      <c r="D52" s="187"/>
      <c r="E52" s="187"/>
      <c r="F52" s="187"/>
      <c r="G52" s="282"/>
      <c r="H52" s="282"/>
      <c r="I52" s="282"/>
      <c r="J52" s="282"/>
      <c r="K52" s="121"/>
      <c r="L52" s="121"/>
      <c r="M52" s="121"/>
    </row>
    <row r="53" spans="1:16" x14ac:dyDescent="0.2">
      <c r="A53" s="190" t="s">
        <v>30</v>
      </c>
      <c r="B53" s="191"/>
      <c r="C53" s="192"/>
      <c r="D53" s="187"/>
      <c r="E53" s="187"/>
      <c r="F53" s="187"/>
      <c r="G53" s="282"/>
      <c r="H53" s="282"/>
      <c r="I53" s="282"/>
      <c r="J53" s="282"/>
      <c r="K53" s="121"/>
      <c r="L53" s="121"/>
      <c r="M53" s="121"/>
    </row>
    <row r="54" spans="1:16" x14ac:dyDescent="0.2">
      <c r="A54" s="183" t="s">
        <v>20</v>
      </c>
      <c r="B54" s="191">
        <v>579</v>
      </c>
      <c r="C54" s="185">
        <v>50</v>
      </c>
      <c r="D54" s="186" t="s">
        <v>25</v>
      </c>
      <c r="E54" s="187">
        <v>1.03</v>
      </c>
      <c r="F54" s="187">
        <f t="shared" ref="F54:F57" si="14">E54*106.22/100</f>
        <v>1.094066</v>
      </c>
      <c r="G54" s="282">
        <v>124</v>
      </c>
      <c r="H54" s="187">
        <f t="shared" ref="H54:H57" si="15">G54*107.47/100</f>
        <v>133.2628</v>
      </c>
      <c r="I54" s="293">
        <f t="shared" si="12"/>
        <v>153.38548279999998</v>
      </c>
      <c r="J54" s="287">
        <f>(((C54*H54)*B54)*12)/100</f>
        <v>462954.96720000001</v>
      </c>
      <c r="K54" s="121"/>
      <c r="L54" s="121"/>
      <c r="M54" s="121"/>
    </row>
    <row r="55" spans="1:16" x14ac:dyDescent="0.2">
      <c r="A55" s="188" t="s">
        <v>21</v>
      </c>
      <c r="B55" s="191">
        <v>579</v>
      </c>
      <c r="C55" s="189">
        <v>299</v>
      </c>
      <c r="D55" s="187" t="s">
        <v>26</v>
      </c>
      <c r="E55" s="187">
        <v>1.3292509199999998</v>
      </c>
      <c r="F55" s="187">
        <f t="shared" si="14"/>
        <v>1.4119303272239998</v>
      </c>
      <c r="G55" s="282">
        <v>161.57</v>
      </c>
      <c r="H55" s="187">
        <f t="shared" si="15"/>
        <v>173.63927899999999</v>
      </c>
      <c r="I55" s="293">
        <f t="shared" si="12"/>
        <v>199.85881012899998</v>
      </c>
      <c r="J55" s="287">
        <f t="shared" ref="J55:J57" si="16">(((C55*H55)*B55)*12)/100</f>
        <v>3607272.67437108</v>
      </c>
      <c r="K55" s="121"/>
      <c r="L55" s="121"/>
      <c r="M55" s="121"/>
    </row>
    <row r="56" spans="1:16" x14ac:dyDescent="0.2">
      <c r="A56" s="188" t="s">
        <v>22</v>
      </c>
      <c r="B56" s="191">
        <f>B55*67/100</f>
        <v>387.93</v>
      </c>
      <c r="C56" s="189">
        <v>249</v>
      </c>
      <c r="D56" s="187" t="s">
        <v>27</v>
      </c>
      <c r="E56" s="187">
        <v>1.77</v>
      </c>
      <c r="F56" s="187">
        <f t="shared" si="14"/>
        <v>1.8800939999999999</v>
      </c>
      <c r="G56" s="282">
        <v>215.43</v>
      </c>
      <c r="H56" s="187">
        <f t="shared" si="15"/>
        <v>231.52262099999999</v>
      </c>
      <c r="I56" s="293">
        <f t="shared" si="12"/>
        <v>266.48253677099996</v>
      </c>
      <c r="J56" s="287">
        <f t="shared" si="16"/>
        <v>2683659.3624921567</v>
      </c>
      <c r="K56" s="121"/>
      <c r="L56" s="121"/>
      <c r="M56" s="121"/>
    </row>
    <row r="57" spans="1:16" x14ac:dyDescent="0.2">
      <c r="A57" s="188" t="s">
        <v>23</v>
      </c>
      <c r="B57" s="191">
        <f>B54*6/100</f>
        <v>34.74</v>
      </c>
      <c r="C57" s="189">
        <v>602</v>
      </c>
      <c r="D57" s="187" t="s">
        <v>28</v>
      </c>
      <c r="E57" s="187">
        <v>2.13</v>
      </c>
      <c r="F57" s="187">
        <f t="shared" si="14"/>
        <v>2.262486</v>
      </c>
      <c r="G57" s="282">
        <v>257.83</v>
      </c>
      <c r="H57" s="187">
        <f t="shared" si="15"/>
        <v>277.089901</v>
      </c>
      <c r="I57" s="293">
        <f t="shared" si="12"/>
        <v>318.93047605099997</v>
      </c>
      <c r="J57" s="287">
        <f t="shared" si="16"/>
        <v>695389.69233185763</v>
      </c>
      <c r="K57" s="121"/>
      <c r="L57" s="121"/>
      <c r="M57" s="121"/>
    </row>
    <row r="58" spans="1:16" x14ac:dyDescent="0.2">
      <c r="A58" s="188"/>
      <c r="B58" s="191"/>
      <c r="C58" s="189">
        <f>SUM(C54:C57)</f>
        <v>1200</v>
      </c>
      <c r="D58" s="187"/>
      <c r="E58" s="187"/>
      <c r="F58" s="187"/>
      <c r="G58" s="282"/>
      <c r="H58" s="187"/>
      <c r="I58" s="187"/>
      <c r="J58" s="187"/>
      <c r="K58" s="121"/>
      <c r="L58" s="121"/>
      <c r="M58" s="121"/>
    </row>
    <row r="59" spans="1:16" x14ac:dyDescent="0.2">
      <c r="A59" s="190" t="s">
        <v>31</v>
      </c>
      <c r="B59" s="191"/>
      <c r="C59" s="192"/>
      <c r="D59" s="187"/>
      <c r="E59" s="187"/>
      <c r="F59" s="187"/>
      <c r="G59" s="282"/>
      <c r="H59" s="187"/>
      <c r="I59" s="187"/>
      <c r="J59" s="187"/>
      <c r="K59" s="121"/>
      <c r="L59" s="121"/>
      <c r="M59" s="121"/>
    </row>
    <row r="60" spans="1:16" x14ac:dyDescent="0.2">
      <c r="A60" s="183" t="s">
        <v>20</v>
      </c>
      <c r="B60" s="191">
        <v>5</v>
      </c>
      <c r="C60" s="189">
        <v>50</v>
      </c>
      <c r="D60" s="186" t="s">
        <v>25</v>
      </c>
      <c r="E60" s="187">
        <v>1.0751554932</v>
      </c>
      <c r="F60" s="187">
        <f t="shared" ref="F60:F63" si="17">E60*106.22/100</f>
        <v>1.1420301648770401</v>
      </c>
      <c r="G60" s="282">
        <v>130.63</v>
      </c>
      <c r="H60" s="187">
        <f t="shared" ref="H60:H63" si="18">G60*107.47/100</f>
        <v>140.38806099999999</v>
      </c>
      <c r="I60" s="293">
        <f t="shared" si="12"/>
        <v>161.58665821099999</v>
      </c>
      <c r="J60" s="287">
        <f>(((C60*H60)*B60)*12)/100</f>
        <v>4211.6418299999996</v>
      </c>
      <c r="K60" s="121"/>
      <c r="L60" s="121"/>
      <c r="M60" s="121"/>
      <c r="P60" s="3"/>
    </row>
    <row r="61" spans="1:16" x14ac:dyDescent="0.2">
      <c r="A61" s="188" t="s">
        <v>21</v>
      </c>
      <c r="B61" s="191">
        <v>5</v>
      </c>
      <c r="C61" s="189">
        <v>299</v>
      </c>
      <c r="D61" s="187" t="s">
        <v>26</v>
      </c>
      <c r="E61" s="187">
        <v>1.3771654631999999</v>
      </c>
      <c r="F61" s="187">
        <f t="shared" si="17"/>
        <v>1.4628251550110398</v>
      </c>
      <c r="G61" s="282">
        <v>167.3</v>
      </c>
      <c r="H61" s="187">
        <f t="shared" si="18"/>
        <v>179.79731000000001</v>
      </c>
      <c r="I61" s="293">
        <f t="shared" si="12"/>
        <v>206.94670381</v>
      </c>
      <c r="J61" s="287">
        <f t="shared" ref="J61:J63" si="19">(((C61*H61)*B61)*12)/100</f>
        <v>32255.637414000008</v>
      </c>
      <c r="K61" s="121"/>
      <c r="L61" s="121"/>
      <c r="M61" s="121"/>
    </row>
    <row r="62" spans="1:16" x14ac:dyDescent="0.2">
      <c r="A62" s="188" t="s">
        <v>22</v>
      </c>
      <c r="B62" s="191">
        <v>5</v>
      </c>
      <c r="C62" s="189">
        <v>249</v>
      </c>
      <c r="D62" s="187" t="s">
        <v>27</v>
      </c>
      <c r="E62" s="187">
        <v>1.8483010163999998</v>
      </c>
      <c r="F62" s="187">
        <f t="shared" si="17"/>
        <v>1.9632653396200797</v>
      </c>
      <c r="G62" s="282">
        <v>223.45</v>
      </c>
      <c r="H62" s="187">
        <f t="shared" si="18"/>
        <v>240.14171499999998</v>
      </c>
      <c r="I62" s="293">
        <f t="shared" si="12"/>
        <v>276.40311396499999</v>
      </c>
      <c r="J62" s="287">
        <f t="shared" si="19"/>
        <v>35877.172221000001</v>
      </c>
      <c r="K62" s="121"/>
      <c r="L62" s="121"/>
      <c r="M62" s="121"/>
    </row>
    <row r="63" spans="1:16" x14ac:dyDescent="0.2">
      <c r="A63" s="188" t="s">
        <v>23</v>
      </c>
      <c r="B63" s="191">
        <v>5</v>
      </c>
      <c r="C63" s="189">
        <v>602</v>
      </c>
      <c r="D63" s="187" t="s">
        <v>28</v>
      </c>
      <c r="E63" s="187">
        <v>2.1986325816000001</v>
      </c>
      <c r="F63" s="187">
        <f t="shared" si="17"/>
        <v>2.3353875281755201</v>
      </c>
      <c r="G63" s="282">
        <v>266.99</v>
      </c>
      <c r="H63" s="187">
        <f t="shared" si="18"/>
        <v>286.93415299999998</v>
      </c>
      <c r="I63" s="293">
        <f t="shared" si="12"/>
        <v>330.261210103</v>
      </c>
      <c r="J63" s="287">
        <f t="shared" si="19"/>
        <v>103640.6160636</v>
      </c>
      <c r="K63" s="121"/>
      <c r="L63" s="121"/>
      <c r="M63" s="121"/>
    </row>
    <row r="64" spans="1:16" x14ac:dyDescent="0.2">
      <c r="A64" s="188"/>
      <c r="B64" s="191"/>
      <c r="C64" s="189"/>
      <c r="D64" s="187"/>
      <c r="E64" s="187"/>
      <c r="F64" s="187"/>
      <c r="G64" s="282"/>
      <c r="H64" s="187"/>
      <c r="I64" s="187"/>
      <c r="J64" s="286"/>
      <c r="K64" s="121"/>
      <c r="L64" s="121"/>
      <c r="M64" s="121"/>
    </row>
    <row r="65" spans="1:13" x14ac:dyDescent="0.2">
      <c r="A65" s="190" t="s">
        <v>41</v>
      </c>
      <c r="B65" s="191"/>
      <c r="C65" s="189"/>
      <c r="D65" s="187"/>
      <c r="E65" s="187"/>
      <c r="F65" s="187"/>
      <c r="G65" s="282"/>
      <c r="H65" s="187"/>
      <c r="I65" s="187"/>
      <c r="J65" s="286"/>
      <c r="K65" s="121"/>
      <c r="L65" s="121"/>
      <c r="M65" s="121"/>
    </row>
    <row r="66" spans="1:13" x14ac:dyDescent="0.2">
      <c r="A66" s="188" t="s">
        <v>43</v>
      </c>
      <c r="B66" s="191">
        <f>$D$15</f>
        <v>10</v>
      </c>
      <c r="C66" s="189">
        <f>1351*12</f>
        <v>16212</v>
      </c>
      <c r="D66" s="187"/>
      <c r="E66" s="187">
        <v>1.4391</v>
      </c>
      <c r="F66" s="187">
        <f t="shared" ref="F66:F73" si="20">E66*106.22/100</f>
        <v>1.52861202</v>
      </c>
      <c r="G66" s="282">
        <v>175.32</v>
      </c>
      <c r="H66" s="187">
        <f t="shared" ref="H66:H67" si="21">G66*107.47/100</f>
        <v>188.416404</v>
      </c>
      <c r="I66" s="293">
        <f t="shared" si="12"/>
        <v>216.86728100400001</v>
      </c>
      <c r="J66" s="287">
        <f>(((C66*H66)*B66)*12)/100</f>
        <v>3665528.0899776001</v>
      </c>
      <c r="K66" s="121"/>
      <c r="L66" s="121"/>
      <c r="M66" s="121"/>
    </row>
    <row r="67" spans="1:13" x14ac:dyDescent="0.2">
      <c r="A67" s="188" t="s">
        <v>44</v>
      </c>
      <c r="B67" s="191">
        <f>D16+D18</f>
        <v>11</v>
      </c>
      <c r="C67" s="189">
        <f>7958*12</f>
        <v>95496</v>
      </c>
      <c r="D67" s="187"/>
      <c r="E67" s="187">
        <v>1.4391</v>
      </c>
      <c r="F67" s="187">
        <f t="shared" si="20"/>
        <v>1.52861202</v>
      </c>
      <c r="G67" s="282">
        <v>175.32</v>
      </c>
      <c r="H67" s="187">
        <f t="shared" si="21"/>
        <v>188.416404</v>
      </c>
      <c r="I67" s="293">
        <f t="shared" si="12"/>
        <v>216.86728100400001</v>
      </c>
      <c r="J67" s="287">
        <f>(((C67*H67)*B67)*12)/100</f>
        <v>23750777.049626879</v>
      </c>
      <c r="K67" s="121"/>
      <c r="L67" s="121"/>
      <c r="M67" s="121"/>
    </row>
    <row r="68" spans="1:13" x14ac:dyDescent="0.2">
      <c r="A68" s="188" t="s">
        <v>47</v>
      </c>
      <c r="B68" s="191">
        <f>D17</f>
        <v>0</v>
      </c>
      <c r="C68" s="189">
        <v>0</v>
      </c>
      <c r="D68" s="187"/>
      <c r="E68" s="187"/>
      <c r="F68" s="187"/>
      <c r="G68" s="282"/>
      <c r="H68" s="187"/>
      <c r="I68" s="187"/>
      <c r="J68" s="286"/>
      <c r="K68" s="121"/>
      <c r="L68" s="121"/>
      <c r="M68" s="121"/>
    </row>
    <row r="69" spans="1:13" x14ac:dyDescent="0.2">
      <c r="A69" s="190" t="s">
        <v>42</v>
      </c>
      <c r="B69" s="191"/>
      <c r="C69" s="189"/>
      <c r="D69" s="187"/>
      <c r="E69" s="187">
        <v>0</v>
      </c>
      <c r="F69" s="187"/>
      <c r="G69" s="282"/>
      <c r="H69" s="187"/>
      <c r="I69" s="187"/>
      <c r="J69" s="286"/>
      <c r="K69" s="121"/>
      <c r="L69" s="121"/>
      <c r="M69" s="121"/>
    </row>
    <row r="70" spans="1:13" x14ac:dyDescent="0.2">
      <c r="A70" s="188"/>
      <c r="B70" s="191">
        <v>58</v>
      </c>
      <c r="C70" s="189">
        <f>61399*12</f>
        <v>736788</v>
      </c>
      <c r="D70" s="193"/>
      <c r="E70" s="187">
        <v>1.3907609999999999</v>
      </c>
      <c r="F70" s="187">
        <f t="shared" si="20"/>
        <v>1.4772663341999999</v>
      </c>
      <c r="G70" s="282">
        <v>169</v>
      </c>
      <c r="H70" s="187">
        <f>G70*107.47/100</f>
        <v>181.62430000000001</v>
      </c>
      <c r="I70" s="293">
        <f t="shared" si="12"/>
        <v>209.0495693</v>
      </c>
      <c r="J70" s="287">
        <f>(((C70*H70)*B70)*12)/100</f>
        <v>931377489.04886401</v>
      </c>
      <c r="K70" s="121"/>
      <c r="L70" s="121"/>
      <c r="M70" s="121"/>
    </row>
    <row r="71" spans="1:13" x14ac:dyDescent="0.2">
      <c r="A71" s="190" t="s">
        <v>35</v>
      </c>
      <c r="B71" s="191"/>
      <c r="C71" s="189"/>
      <c r="D71" s="187"/>
      <c r="E71" s="187"/>
      <c r="F71" s="187"/>
      <c r="G71" s="282"/>
      <c r="H71" s="187"/>
      <c r="I71" s="187"/>
      <c r="J71" s="286"/>
      <c r="K71" s="121"/>
      <c r="L71" s="121"/>
      <c r="M71" s="121"/>
    </row>
    <row r="72" spans="1:13" x14ac:dyDescent="0.2">
      <c r="A72" s="188" t="s">
        <v>43</v>
      </c>
      <c r="B72" s="191">
        <v>89</v>
      </c>
      <c r="C72" s="189">
        <f>51875*12</f>
        <v>622500</v>
      </c>
      <c r="D72" s="187"/>
      <c r="E72" s="194">
        <v>2.0606741999999998</v>
      </c>
      <c r="F72" s="187">
        <f t="shared" si="20"/>
        <v>2.1888481352399998</v>
      </c>
      <c r="G72" s="282">
        <v>250.95</v>
      </c>
      <c r="H72" s="187">
        <f t="shared" ref="H72:H73" si="22">G72*107.47/100</f>
        <v>269.695965</v>
      </c>
      <c r="I72" s="293">
        <f t="shared" si="12"/>
        <v>310.42005571499999</v>
      </c>
      <c r="J72" s="287">
        <f t="shared" ref="J72:J73" si="23">(((C72*H72)*B72)*12)/100</f>
        <v>1793019684.1095002</v>
      </c>
      <c r="K72" s="121"/>
      <c r="L72" s="121"/>
      <c r="M72" s="121"/>
    </row>
    <row r="73" spans="1:13" x14ac:dyDescent="0.2">
      <c r="A73" s="188" t="s">
        <v>44</v>
      </c>
      <c r="B73" s="191">
        <v>20</v>
      </c>
      <c r="C73" s="189">
        <f>307141*12</f>
        <v>3685692</v>
      </c>
      <c r="D73" s="187"/>
      <c r="E73" s="194">
        <v>2.0730879</v>
      </c>
      <c r="F73" s="187">
        <f t="shared" si="20"/>
        <v>2.2020339673800002</v>
      </c>
      <c r="G73" s="282">
        <v>253.24</v>
      </c>
      <c r="H73" s="187">
        <f t="shared" si="22"/>
        <v>272.15702799999997</v>
      </c>
      <c r="I73" s="293">
        <f t="shared" si="12"/>
        <v>313.25273922799994</v>
      </c>
      <c r="J73" s="287">
        <f t="shared" si="23"/>
        <v>2407408754.0241022</v>
      </c>
      <c r="K73" s="195">
        <f>3000*F76+E25+E32</f>
        <v>6894.288955718328</v>
      </c>
      <c r="L73" s="121"/>
      <c r="M73" s="121"/>
    </row>
    <row r="74" spans="1:13" x14ac:dyDescent="0.2">
      <c r="A74" s="188"/>
      <c r="B74" s="191"/>
      <c r="C74" s="189"/>
      <c r="D74" s="187"/>
      <c r="E74" s="187"/>
      <c r="F74" s="187"/>
      <c r="G74" s="282"/>
      <c r="H74" s="187"/>
      <c r="I74" s="187"/>
      <c r="J74" s="286"/>
      <c r="K74" s="195">
        <f>K73/3000</f>
        <v>2.2980963185727759</v>
      </c>
      <c r="L74" s="121"/>
      <c r="M74" s="121"/>
    </row>
    <row r="75" spans="1:13" x14ac:dyDescent="0.2">
      <c r="A75" s="190" t="s">
        <v>34</v>
      </c>
      <c r="B75" s="196"/>
      <c r="C75" s="197"/>
      <c r="D75" s="187"/>
      <c r="E75" s="187"/>
      <c r="F75" s="187"/>
      <c r="G75" s="282"/>
      <c r="H75" s="187"/>
      <c r="I75" s="187"/>
      <c r="J75" s="286"/>
      <c r="K75" s="195"/>
      <c r="L75" s="121"/>
      <c r="M75" s="121"/>
    </row>
    <row r="76" spans="1:13" x14ac:dyDescent="0.2">
      <c r="A76" s="188" t="s">
        <v>54</v>
      </c>
      <c r="B76" s="196">
        <v>49</v>
      </c>
      <c r="C76" s="189">
        <f>51875*12</f>
        <v>622500</v>
      </c>
      <c r="D76" s="187"/>
      <c r="E76" s="194">
        <v>1.6519999999999999</v>
      </c>
      <c r="F76" s="187">
        <v>1.69</v>
      </c>
      <c r="G76" s="282">
        <v>193.66</v>
      </c>
      <c r="H76" s="187">
        <f>G76*107.47/100</f>
        <v>208.12640199999998</v>
      </c>
      <c r="I76" s="293">
        <f t="shared" si="12"/>
        <v>239.55348870199995</v>
      </c>
      <c r="J76" s="287">
        <f>(((C76*H76)*B76)*12)/100</f>
        <v>761805069.24059999</v>
      </c>
      <c r="K76" s="195"/>
      <c r="L76" s="121"/>
      <c r="M76" s="121"/>
    </row>
    <row r="77" spans="1:13" x14ac:dyDescent="0.2">
      <c r="A77" s="188"/>
      <c r="B77" s="196"/>
      <c r="C77" s="189"/>
      <c r="D77" s="187"/>
      <c r="E77" s="187"/>
      <c r="F77" s="187"/>
      <c r="G77" s="282"/>
      <c r="H77" s="187"/>
      <c r="I77" s="187"/>
      <c r="J77" s="287"/>
      <c r="K77" s="195"/>
      <c r="L77" s="121"/>
      <c r="M77" s="121"/>
    </row>
    <row r="78" spans="1:13" x14ac:dyDescent="0.2">
      <c r="A78" s="198" t="s">
        <v>55</v>
      </c>
      <c r="B78" s="196"/>
      <c r="C78" s="189"/>
      <c r="D78" s="187"/>
      <c r="E78" s="187"/>
      <c r="F78" s="187"/>
      <c r="G78" s="282"/>
      <c r="H78" s="187"/>
      <c r="I78" s="187"/>
      <c r="J78" s="287"/>
      <c r="K78" s="195"/>
      <c r="L78" s="121"/>
      <c r="M78" s="121"/>
    </row>
    <row r="79" spans="1:13" x14ac:dyDescent="0.2">
      <c r="A79" s="188" t="s">
        <v>56</v>
      </c>
      <c r="B79" s="196">
        <v>112</v>
      </c>
      <c r="C79" s="189">
        <f>307141*12</f>
        <v>3685692</v>
      </c>
      <c r="D79" s="187"/>
      <c r="E79" s="194">
        <v>1.6519999999999999</v>
      </c>
      <c r="F79" s="187">
        <v>1.69</v>
      </c>
      <c r="G79" s="282">
        <v>193.66</v>
      </c>
      <c r="H79" s="187">
        <f>G79*107.47/100</f>
        <v>208.12640199999998</v>
      </c>
      <c r="I79" s="293">
        <f t="shared" si="12"/>
        <v>239.55348870199995</v>
      </c>
      <c r="J79" s="287">
        <f>(((C79*H79)*B79)*12)/100</f>
        <v>10309687111.452072</v>
      </c>
      <c r="K79" s="195"/>
      <c r="L79" s="121"/>
      <c r="M79" s="121"/>
    </row>
    <row r="80" spans="1:13" x14ac:dyDescent="0.2">
      <c r="A80" s="188"/>
      <c r="B80" s="196"/>
      <c r="C80" s="189"/>
      <c r="D80" s="187"/>
      <c r="E80" s="187"/>
      <c r="F80" s="187"/>
      <c r="G80" s="282"/>
      <c r="H80" s="187"/>
      <c r="I80" s="187"/>
      <c r="J80" s="287"/>
      <c r="K80" s="195"/>
      <c r="L80" s="121"/>
      <c r="M80" s="121"/>
    </row>
    <row r="81" spans="1:17" x14ac:dyDescent="0.2">
      <c r="A81" s="198" t="s">
        <v>57</v>
      </c>
      <c r="B81" s="196"/>
      <c r="C81" s="189"/>
      <c r="D81" s="187"/>
      <c r="E81" s="187"/>
      <c r="F81" s="187"/>
      <c r="G81" s="282"/>
      <c r="H81" s="187"/>
      <c r="I81" s="187"/>
      <c r="J81" s="287"/>
      <c r="K81" s="195"/>
      <c r="L81" s="121"/>
      <c r="M81" s="121"/>
    </row>
    <row r="82" spans="1:17" x14ac:dyDescent="0.2">
      <c r="A82" s="188" t="s">
        <v>58</v>
      </c>
      <c r="B82" s="196">
        <v>29</v>
      </c>
      <c r="C82" s="189">
        <f>51875*12</f>
        <v>622500</v>
      </c>
      <c r="D82" s="187"/>
      <c r="E82" s="194">
        <v>1.6519999999999999</v>
      </c>
      <c r="F82" s="187">
        <v>1.69</v>
      </c>
      <c r="G82" s="282">
        <v>193.66</v>
      </c>
      <c r="H82" s="187">
        <f>G82*107.47/100</f>
        <v>208.12640199999998</v>
      </c>
      <c r="I82" s="293">
        <f t="shared" si="12"/>
        <v>239.55348870199995</v>
      </c>
      <c r="J82" s="287">
        <f>(((C82*H82)*B82)*12)/100</f>
        <v>450864224.65259993</v>
      </c>
      <c r="K82" s="195"/>
      <c r="L82" s="121"/>
      <c r="M82" s="121"/>
    </row>
    <row r="83" spans="1:17" x14ac:dyDescent="0.2">
      <c r="A83" s="188"/>
      <c r="B83" s="196"/>
      <c r="C83" s="197"/>
      <c r="D83" s="187"/>
      <c r="E83" s="187"/>
      <c r="F83" s="187"/>
      <c r="G83" s="282"/>
      <c r="H83" s="187"/>
      <c r="I83" s="187"/>
      <c r="J83" s="287"/>
      <c r="K83" s="195"/>
      <c r="L83" s="121"/>
      <c r="M83" s="121"/>
    </row>
    <row r="84" spans="1:17" x14ac:dyDescent="0.2">
      <c r="A84" s="190" t="s">
        <v>32</v>
      </c>
      <c r="B84" s="196"/>
      <c r="C84" s="197"/>
      <c r="D84" s="187"/>
      <c r="E84" s="187"/>
      <c r="F84" s="187"/>
      <c r="G84" s="282"/>
      <c r="H84" s="187"/>
      <c r="I84" s="187"/>
      <c r="J84" s="287"/>
      <c r="K84" s="195"/>
      <c r="L84" s="121"/>
      <c r="M84" s="121"/>
    </row>
    <row r="85" spans="1:17" x14ac:dyDescent="0.2">
      <c r="A85" s="188" t="s">
        <v>80</v>
      </c>
      <c r="B85" s="196">
        <v>31</v>
      </c>
      <c r="C85" s="197">
        <v>696398</v>
      </c>
      <c r="D85" s="187"/>
      <c r="E85" s="194">
        <v>1.127</v>
      </c>
      <c r="F85" s="187">
        <f t="shared" ref="F85" si="24">E85*106.22/100</f>
        <v>1.1970993999999999</v>
      </c>
      <c r="G85" s="282">
        <v>137.51</v>
      </c>
      <c r="H85" s="187">
        <f>G85*107.47/100</f>
        <v>147.78199699999999</v>
      </c>
      <c r="I85" s="293">
        <f t="shared" si="12"/>
        <v>170.097078547</v>
      </c>
      <c r="J85" s="287">
        <f>(((C85*H85)*B85)*12)/100</f>
        <v>382844124.1861183</v>
      </c>
      <c r="K85" s="195"/>
      <c r="L85" s="121"/>
      <c r="M85" s="121"/>
    </row>
    <row r="86" spans="1:17" x14ac:dyDescent="0.2">
      <c r="A86" s="188"/>
      <c r="B86" s="196"/>
      <c r="C86" s="197"/>
      <c r="D86" s="193"/>
      <c r="E86" s="187"/>
      <c r="F86" s="187"/>
      <c r="G86" s="282"/>
      <c r="H86" s="187"/>
      <c r="I86" s="187"/>
      <c r="J86" s="287"/>
      <c r="K86" s="195">
        <v>1.1000000000000001</v>
      </c>
      <c r="L86" s="121"/>
      <c r="M86" s="121"/>
      <c r="P86" s="3"/>
      <c r="Q86" s="3"/>
    </row>
    <row r="87" spans="1:17" x14ac:dyDescent="0.2">
      <c r="A87" s="119" t="s">
        <v>10</v>
      </c>
      <c r="B87" s="196"/>
      <c r="C87" s="197"/>
      <c r="D87" s="189"/>
      <c r="E87" s="187"/>
      <c r="F87" s="187"/>
      <c r="G87" s="282"/>
      <c r="H87" s="187"/>
      <c r="I87" s="187"/>
      <c r="J87" s="287"/>
      <c r="K87" s="195"/>
      <c r="L87" s="121"/>
      <c r="M87" s="121"/>
      <c r="O87" s="3"/>
    </row>
    <row r="88" spans="1:17" x14ac:dyDescent="0.2">
      <c r="A88" s="188" t="s">
        <v>48</v>
      </c>
      <c r="B88" s="199">
        <v>0</v>
      </c>
      <c r="C88" s="200"/>
      <c r="D88" s="201"/>
      <c r="E88" s="187">
        <v>1.3907609999999999</v>
      </c>
      <c r="F88" s="187">
        <f t="shared" ref="F88" si="25">E88*106.22/100</f>
        <v>1.4772663341999999</v>
      </c>
      <c r="G88" s="282">
        <v>169.59</v>
      </c>
      <c r="H88" s="187">
        <f>G88*107.47/100</f>
        <v>182.25837300000001</v>
      </c>
      <c r="I88" s="293">
        <f t="shared" si="12"/>
        <v>209.77938732300001</v>
      </c>
      <c r="J88" s="287"/>
      <c r="K88" s="121"/>
      <c r="L88" s="121"/>
      <c r="M88" s="121"/>
      <c r="O88" s="3"/>
    </row>
    <row r="89" spans="1:17" x14ac:dyDescent="0.2">
      <c r="A89" s="121"/>
      <c r="B89" s="199"/>
      <c r="C89" s="200">
        <v>0</v>
      </c>
      <c r="D89" s="202"/>
      <c r="E89" s="187"/>
      <c r="F89" s="187"/>
      <c r="G89" s="282"/>
      <c r="H89" s="187"/>
      <c r="I89" s="187"/>
      <c r="J89" s="287"/>
      <c r="K89" s="121"/>
      <c r="L89" s="121"/>
      <c r="M89" s="121"/>
    </row>
    <row r="90" spans="1:17" x14ac:dyDescent="0.2">
      <c r="A90" s="203" t="s">
        <v>12</v>
      </c>
      <c r="B90" s="199"/>
      <c r="C90" s="200"/>
      <c r="D90" s="202"/>
      <c r="E90" s="187"/>
      <c r="F90" s="187"/>
      <c r="G90" s="282"/>
      <c r="H90" s="187"/>
      <c r="I90" s="187"/>
      <c r="J90" s="287"/>
      <c r="K90" s="121"/>
      <c r="L90" s="121"/>
      <c r="M90" s="121"/>
    </row>
    <row r="91" spans="1:17" ht="13.5" thickBot="1" x14ac:dyDescent="0.25">
      <c r="A91" s="188" t="s">
        <v>48</v>
      </c>
      <c r="B91" s="204">
        <v>3</v>
      </c>
      <c r="C91" s="205">
        <v>404096</v>
      </c>
      <c r="D91" s="206"/>
      <c r="E91" s="206">
        <v>1.0967789999999999</v>
      </c>
      <c r="F91" s="206">
        <f t="shared" ref="F91" si="26">E91*106.22/100</f>
        <v>1.1649986537999999</v>
      </c>
      <c r="G91" s="282">
        <v>132.91999999999999</v>
      </c>
      <c r="H91" s="187">
        <f>G91*107.47/100</f>
        <v>142.84912399999999</v>
      </c>
      <c r="I91" s="293">
        <f t="shared" si="12"/>
        <v>164.41934172399996</v>
      </c>
      <c r="J91" s="287">
        <f>(((C91*H91)*B91)*12)/100</f>
        <v>20780913.46028544</v>
      </c>
      <c r="K91" s="121"/>
      <c r="L91" s="121"/>
      <c r="M91" s="121"/>
    </row>
    <row r="92" spans="1:17" ht="13.5" thickBot="1" x14ac:dyDescent="0.25">
      <c r="A92" s="121"/>
      <c r="B92" s="121"/>
      <c r="C92" s="121"/>
      <c r="D92" s="121"/>
      <c r="E92" s="121"/>
      <c r="F92" s="207"/>
      <c r="G92" s="207"/>
      <c r="H92" s="207"/>
      <c r="I92" s="207"/>
      <c r="J92" s="208">
        <f>SUM(J47:J91)</f>
        <v>17103320599.802795</v>
      </c>
      <c r="K92" s="156"/>
      <c r="L92" s="156"/>
      <c r="M92" s="121"/>
      <c r="N92" s="8"/>
    </row>
    <row r="93" spans="1:17" x14ac:dyDescent="0.2">
      <c r="A93" s="121"/>
      <c r="B93" s="121"/>
      <c r="C93" s="121"/>
      <c r="D93" s="121"/>
      <c r="E93" s="121"/>
      <c r="F93" s="207"/>
      <c r="G93" s="207"/>
      <c r="H93" s="207"/>
      <c r="I93" s="207"/>
      <c r="J93" s="207"/>
      <c r="K93" s="156"/>
      <c r="L93" s="156"/>
      <c r="M93" s="121"/>
      <c r="N93" s="8"/>
    </row>
    <row r="94" spans="1:17" x14ac:dyDescent="0.2">
      <c r="A94" s="121"/>
      <c r="B94" s="121"/>
      <c r="C94" s="121"/>
      <c r="D94" s="121"/>
      <c r="E94" s="121"/>
      <c r="F94" s="207"/>
      <c r="G94" s="207"/>
      <c r="H94" s="207"/>
      <c r="I94" s="207"/>
      <c r="J94" s="207"/>
      <c r="K94" s="156"/>
      <c r="L94" s="156"/>
      <c r="M94" s="121"/>
      <c r="N94" s="8"/>
    </row>
    <row r="95" spans="1:17" ht="13.5" thickBot="1" x14ac:dyDescent="0.25">
      <c r="A95" s="121"/>
      <c r="B95" s="164"/>
      <c r="C95" s="164"/>
      <c r="D95" s="209"/>
      <c r="E95" s="210"/>
      <c r="F95" s="211"/>
      <c r="G95" s="211"/>
      <c r="H95" s="211"/>
      <c r="I95" s="211"/>
      <c r="J95" s="211"/>
      <c r="K95" s="211"/>
      <c r="L95" s="211"/>
      <c r="M95" s="212"/>
      <c r="P95" s="3"/>
    </row>
    <row r="96" spans="1:17" ht="24.75" thickBot="1" x14ac:dyDescent="0.25">
      <c r="A96" s="121" t="s">
        <v>84</v>
      </c>
      <c r="B96" s="164"/>
      <c r="C96" s="209"/>
      <c r="D96" s="210"/>
      <c r="E96" s="213" t="s">
        <v>86</v>
      </c>
      <c r="F96" s="213" t="s">
        <v>91</v>
      </c>
      <c r="G96" s="214" t="s">
        <v>59</v>
      </c>
      <c r="H96" s="214" t="s">
        <v>131</v>
      </c>
      <c r="I96" s="214"/>
      <c r="J96" s="214" t="s">
        <v>128</v>
      </c>
      <c r="K96" s="214" t="s">
        <v>132</v>
      </c>
      <c r="L96" s="298" t="s">
        <v>133</v>
      </c>
      <c r="M96" s="298" t="s">
        <v>120</v>
      </c>
      <c r="N96" s="121"/>
      <c r="P96" s="3"/>
    </row>
    <row r="97" spans="1:24" x14ac:dyDescent="0.2">
      <c r="A97" s="121" t="s">
        <v>85</v>
      </c>
      <c r="B97" s="121"/>
      <c r="C97" s="209"/>
      <c r="D97" s="210"/>
      <c r="E97" s="211">
        <v>0.64</v>
      </c>
      <c r="F97" s="211">
        <v>0.7</v>
      </c>
      <c r="G97" s="211">
        <v>0.79148999999999992</v>
      </c>
      <c r="H97" s="211">
        <v>0.79148999999999992</v>
      </c>
      <c r="I97" s="211"/>
      <c r="J97" s="211">
        <f>G97*106.22/100</f>
        <v>0.84072067799999983</v>
      </c>
      <c r="K97" s="182">
        <v>99.69</v>
      </c>
      <c r="L97" s="186">
        <f>K97*107.47/100</f>
        <v>107.13684299999998</v>
      </c>
      <c r="M97" s="187">
        <f>L97*115.1/100</f>
        <v>123.31450629299998</v>
      </c>
      <c r="O97" s="3"/>
    </row>
    <row r="98" spans="1:24" ht="13.5" thickBot="1" x14ac:dyDescent="0.25">
      <c r="A98" s="121"/>
      <c r="B98" s="164"/>
      <c r="C98" s="164"/>
      <c r="D98" s="164"/>
      <c r="E98" s="216"/>
      <c r="F98" s="216"/>
      <c r="G98" s="216"/>
      <c r="H98" s="216"/>
      <c r="I98" s="216"/>
      <c r="J98" s="121"/>
      <c r="K98" s="171"/>
      <c r="L98" s="121"/>
      <c r="M98" s="216"/>
      <c r="N98" s="13"/>
    </row>
    <row r="99" spans="1:24" ht="13.5" thickBot="1" x14ac:dyDescent="0.25">
      <c r="A99" s="159" t="s">
        <v>72</v>
      </c>
      <c r="B99" s="164"/>
      <c r="C99" s="164"/>
      <c r="D99" s="217"/>
      <c r="E99" s="218"/>
      <c r="F99" s="303" t="s">
        <v>73</v>
      </c>
      <c r="G99" s="304"/>
      <c r="H99" s="304"/>
      <c r="I99" s="304"/>
      <c r="J99" s="304"/>
      <c r="K99" s="304"/>
      <c r="L99" s="121"/>
      <c r="M99" s="164"/>
      <c r="N99" s="4"/>
    </row>
    <row r="100" spans="1:24" ht="24.75" thickBot="1" x14ac:dyDescent="0.25">
      <c r="A100" s="121"/>
      <c r="B100" s="164"/>
      <c r="C100" s="164"/>
      <c r="D100" s="219" t="s">
        <v>74</v>
      </c>
      <c r="E100" s="220" t="s">
        <v>75</v>
      </c>
      <c r="F100" s="221" t="s">
        <v>91</v>
      </c>
      <c r="G100" s="221" t="s">
        <v>59</v>
      </c>
      <c r="H100" s="221" t="s">
        <v>134</v>
      </c>
      <c r="I100" s="221"/>
      <c r="J100" s="221" t="s">
        <v>135</v>
      </c>
      <c r="K100" s="222" t="s">
        <v>136</v>
      </c>
      <c r="L100" s="222" t="s">
        <v>137</v>
      </c>
      <c r="M100" s="220" t="s">
        <v>76</v>
      </c>
      <c r="N100" s="164"/>
      <c r="O100" s="126"/>
      <c r="P100" s="1"/>
    </row>
    <row r="101" spans="1:24" ht="17.25" customHeight="1" thickBot="1" x14ac:dyDescent="0.25">
      <c r="A101" s="301" t="s">
        <v>77</v>
      </c>
      <c r="B101" s="301"/>
      <c r="C101" s="164"/>
      <c r="D101" s="223">
        <f>1705*12</f>
        <v>20460</v>
      </c>
      <c r="E101" s="224">
        <v>151.36022799999998</v>
      </c>
      <c r="F101" s="225">
        <v>171.14300979960001</v>
      </c>
      <c r="G101" s="225">
        <f t="shared" ref="G101:G103" si="27">F101*106.22/100</f>
        <v>181.78810500913514</v>
      </c>
      <c r="H101" s="225">
        <f>G101*106.22/100</f>
        <v>193.09532514070335</v>
      </c>
      <c r="I101" s="293">
        <f t="shared" ref="I101:I103" si="28">H101*116.46/100</f>
        <v>224.87881565886309</v>
      </c>
      <c r="J101" s="215">
        <f>G101*114.59/100</f>
        <v>208.31098952996797</v>
      </c>
      <c r="K101" s="285">
        <f>J101*107.47/100</f>
        <v>223.87182044785658</v>
      </c>
      <c r="L101" s="187">
        <f>K101*115.1/100</f>
        <v>257.67646533548287</v>
      </c>
      <c r="M101" s="226">
        <f>L101*D101</f>
        <v>5272060.4807639793</v>
      </c>
      <c r="N101" s="227"/>
      <c r="O101" s="211"/>
      <c r="P101" s="19"/>
      <c r="W101" s="15"/>
      <c r="X101" s="11"/>
    </row>
    <row r="102" spans="1:24" ht="15" customHeight="1" thickBot="1" x14ac:dyDescent="0.25">
      <c r="A102" s="301" t="s">
        <v>78</v>
      </c>
      <c r="B102" s="301"/>
      <c r="C102" s="164"/>
      <c r="D102" s="228">
        <f>2735*12</f>
        <v>32820</v>
      </c>
      <c r="E102" s="229">
        <v>151.71280000000002</v>
      </c>
      <c r="F102" s="225">
        <v>171.54166296</v>
      </c>
      <c r="G102" s="225">
        <f t="shared" si="27"/>
        <v>182.21155439611201</v>
      </c>
      <c r="H102" s="225">
        <f>G102*106.22/100</f>
        <v>193.54511307955016</v>
      </c>
      <c r="I102" s="293">
        <f t="shared" si="28"/>
        <v>225.40263869244413</v>
      </c>
      <c r="J102" s="215">
        <v>208.79</v>
      </c>
      <c r="K102" s="285">
        <f t="shared" ref="K102:K103" si="29">J102*107.47/100</f>
        <v>224.38661300000001</v>
      </c>
      <c r="L102" s="187">
        <f t="shared" ref="L102:L103" si="30">K102*115.1/100</f>
        <v>258.26899156300004</v>
      </c>
      <c r="M102" s="226">
        <f t="shared" ref="M102:M103" si="31">L102*D102</f>
        <v>8476388.3030976616</v>
      </c>
      <c r="N102" s="227"/>
      <c r="O102" s="211"/>
      <c r="P102" s="19"/>
      <c r="W102" s="15"/>
      <c r="X102" s="11"/>
    </row>
    <row r="103" spans="1:24" ht="13.5" thickBot="1" x14ac:dyDescent="0.25">
      <c r="A103" s="301" t="s">
        <v>79</v>
      </c>
      <c r="B103" s="301"/>
      <c r="C103" s="164"/>
      <c r="D103" s="230">
        <f>173*12</f>
        <v>2076</v>
      </c>
      <c r="E103" s="231">
        <v>131.41319999999999</v>
      </c>
      <c r="F103" s="225">
        <v>148.58890523999997</v>
      </c>
      <c r="G103" s="225">
        <f t="shared" si="27"/>
        <v>157.83113514592796</v>
      </c>
      <c r="H103" s="225">
        <f>G103*106.22/100</f>
        <v>167.64823175200468</v>
      </c>
      <c r="I103" s="293">
        <f t="shared" si="28"/>
        <v>195.24313069838462</v>
      </c>
      <c r="J103" s="215">
        <f>G103*114.59/100</f>
        <v>180.85869776371885</v>
      </c>
      <c r="K103" s="285">
        <f t="shared" si="29"/>
        <v>194.36884248666865</v>
      </c>
      <c r="L103" s="187">
        <f t="shared" si="30"/>
        <v>223.71853770215563</v>
      </c>
      <c r="M103" s="226">
        <f t="shared" si="31"/>
        <v>464439.68426967511</v>
      </c>
      <c r="N103" s="227"/>
      <c r="O103" s="211"/>
      <c r="P103" s="19"/>
      <c r="W103" s="15"/>
      <c r="X103" s="11"/>
    </row>
    <row r="104" spans="1:24" x14ac:dyDescent="0.2">
      <c r="A104" s="121"/>
      <c r="B104" s="164"/>
      <c r="C104" s="164"/>
      <c r="D104" s="164"/>
      <c r="E104" s="232"/>
      <c r="F104" s="232"/>
      <c r="G104" s="233"/>
      <c r="H104" s="233"/>
      <c r="I104" s="232"/>
      <c r="J104" s="232"/>
      <c r="K104" s="232"/>
      <c r="L104" s="216" t="s">
        <v>62</v>
      </c>
      <c r="M104" s="299">
        <f>SUM(M101:M103)</f>
        <v>14212888.468131317</v>
      </c>
      <c r="N104" s="216"/>
      <c r="O104" s="13"/>
      <c r="V104" s="11"/>
      <c r="W104" s="15"/>
    </row>
    <row r="105" spans="1:24" x14ac:dyDescent="0.2">
      <c r="A105" s="121"/>
      <c r="B105" s="164"/>
      <c r="C105" s="164"/>
      <c r="D105" s="164"/>
      <c r="E105" s="121"/>
      <c r="F105" s="121"/>
      <c r="G105" s="121"/>
      <c r="H105" s="121"/>
      <c r="I105" s="121"/>
      <c r="J105" s="121"/>
      <c r="K105" s="121"/>
      <c r="L105" s="121"/>
      <c r="M105" s="121"/>
      <c r="N105" s="2"/>
      <c r="U105" s="3"/>
    </row>
    <row r="106" spans="1:24" ht="13.5" thickBot="1" x14ac:dyDescent="0.25">
      <c r="A106" s="159" t="s">
        <v>13</v>
      </c>
      <c r="B106" s="164"/>
      <c r="C106" s="164"/>
      <c r="D106" s="164"/>
      <c r="E106" s="234"/>
      <c r="F106" s="235"/>
      <c r="G106" s="121"/>
      <c r="H106" s="121"/>
      <c r="I106" s="121"/>
      <c r="J106" s="121"/>
      <c r="K106" s="164"/>
      <c r="L106" s="121"/>
      <c r="M106" s="236"/>
      <c r="N106" s="12"/>
    </row>
    <row r="107" spans="1:24" ht="24.75" thickBot="1" x14ac:dyDescent="0.25">
      <c r="A107" s="121"/>
      <c r="B107" s="164"/>
      <c r="C107" s="164"/>
      <c r="D107" s="237" t="s">
        <v>3</v>
      </c>
      <c r="E107" s="220" t="s">
        <v>50</v>
      </c>
      <c r="F107" s="220" t="s">
        <v>91</v>
      </c>
      <c r="G107" s="220" t="s">
        <v>59</v>
      </c>
      <c r="H107" s="220" t="s">
        <v>134</v>
      </c>
      <c r="I107" s="220"/>
      <c r="J107" s="220" t="s">
        <v>138</v>
      </c>
      <c r="K107" s="220" t="s">
        <v>139</v>
      </c>
      <c r="L107" s="220" t="s">
        <v>118</v>
      </c>
      <c r="M107" s="238" t="s">
        <v>60</v>
      </c>
      <c r="N107" s="238" t="s">
        <v>61</v>
      </c>
      <c r="O107" s="239"/>
      <c r="P107" s="1"/>
    </row>
    <row r="108" spans="1:24" ht="13.5" thickBot="1" x14ac:dyDescent="0.25">
      <c r="A108" s="121" t="s">
        <v>14</v>
      </c>
      <c r="B108" s="164"/>
      <c r="C108" s="164"/>
      <c r="D108" s="240">
        <v>231</v>
      </c>
      <c r="E108" s="241">
        <v>600</v>
      </c>
      <c r="F108" s="242">
        <v>678.42</v>
      </c>
      <c r="G108" s="242">
        <f t="shared" ref="G108:G110" si="32">F108*106.22/100</f>
        <v>720.61772400000007</v>
      </c>
      <c r="H108" s="242">
        <f>G108*106.22/100</f>
        <v>765.44014643280013</v>
      </c>
      <c r="I108" s="293">
        <f t="shared" ref="I108:I110" si="33">H108*116.46/100</f>
        <v>891.43159453563896</v>
      </c>
      <c r="J108" s="242">
        <f>G108*114.59/100</f>
        <v>825.7558499316001</v>
      </c>
      <c r="K108" s="242">
        <f>J108*107.47/100</f>
        <v>887.43981192149067</v>
      </c>
      <c r="L108" s="187">
        <f t="shared" ref="L108:L110" si="34">K108*115.1/100</f>
        <v>1021.4432235216357</v>
      </c>
      <c r="M108" s="243">
        <f>L108*D108*12</f>
        <v>2831440.6156019741</v>
      </c>
      <c r="N108" s="226"/>
      <c r="O108" s="244"/>
      <c r="P108" s="23"/>
    </row>
    <row r="109" spans="1:24" ht="13.5" thickBot="1" x14ac:dyDescent="0.25">
      <c r="A109" s="121" t="s">
        <v>7</v>
      </c>
      <c r="B109" s="164"/>
      <c r="C109" s="164"/>
      <c r="D109" s="245">
        <v>0</v>
      </c>
      <c r="E109" s="246">
        <v>790</v>
      </c>
      <c r="F109" s="242">
        <v>893.25299999999993</v>
      </c>
      <c r="G109" s="242">
        <f t="shared" si="32"/>
        <v>948.81333659999984</v>
      </c>
      <c r="H109" s="242">
        <f>G109*106.22/100</f>
        <v>1007.8295261365198</v>
      </c>
      <c r="I109" s="293">
        <f t="shared" si="33"/>
        <v>1173.7182661385909</v>
      </c>
      <c r="J109" s="242">
        <f>G109*114.59/100</f>
        <v>1087.2452024099398</v>
      </c>
      <c r="K109" s="242">
        <f t="shared" ref="K109:K110" si="35">J109*107.47/100</f>
        <v>1168.4624190299623</v>
      </c>
      <c r="L109" s="187">
        <f t="shared" si="34"/>
        <v>1344.9002443034865</v>
      </c>
      <c r="M109" s="243">
        <f t="shared" ref="M109:M110" si="36">L109*D109*12</f>
        <v>0</v>
      </c>
      <c r="N109" s="226"/>
      <c r="O109" s="244"/>
      <c r="P109" s="23"/>
    </row>
    <row r="110" spans="1:24" ht="13.5" thickBot="1" x14ac:dyDescent="0.25">
      <c r="A110" s="121" t="s">
        <v>9</v>
      </c>
      <c r="B110" s="164"/>
      <c r="C110" s="164"/>
      <c r="D110" s="247">
        <v>9</v>
      </c>
      <c r="E110" s="246">
        <v>790</v>
      </c>
      <c r="F110" s="242">
        <v>893.25299999999993</v>
      </c>
      <c r="G110" s="242">
        <f t="shared" si="32"/>
        <v>948.81333659999984</v>
      </c>
      <c r="H110" s="242">
        <f>G110*106.22/100</f>
        <v>1007.8295261365198</v>
      </c>
      <c r="I110" s="293">
        <f t="shared" si="33"/>
        <v>1173.7182661385909</v>
      </c>
      <c r="J110" s="242">
        <f>G110*114.59/100</f>
        <v>1087.2452024099398</v>
      </c>
      <c r="K110" s="242">
        <f t="shared" si="35"/>
        <v>1168.4624190299623</v>
      </c>
      <c r="L110" s="187">
        <f t="shared" si="34"/>
        <v>1344.9002443034865</v>
      </c>
      <c r="M110" s="243">
        <f t="shared" si="36"/>
        <v>145249.22638477653</v>
      </c>
      <c r="N110" s="226"/>
      <c r="O110" s="244"/>
      <c r="P110" s="23"/>
    </row>
    <row r="111" spans="1:24" ht="13.5" thickBot="1" x14ac:dyDescent="0.25">
      <c r="A111" s="121"/>
      <c r="B111" s="164"/>
      <c r="C111" s="164"/>
      <c r="D111" s="164"/>
      <c r="E111" s="216"/>
      <c r="F111" s="216"/>
      <c r="G111" s="216"/>
      <c r="H111" s="216"/>
      <c r="I111" s="216"/>
      <c r="J111" s="216"/>
      <c r="K111" s="216"/>
      <c r="L111" s="216" t="s">
        <v>62</v>
      </c>
      <c r="M111" s="248">
        <f>M110+M109+M108</f>
        <v>2976689.8419867507</v>
      </c>
      <c r="N111" s="216"/>
      <c r="O111" s="13"/>
    </row>
    <row r="112" spans="1:24" ht="14.25" thickTop="1" thickBot="1" x14ac:dyDescent="0.25">
      <c r="A112" s="249"/>
      <c r="B112" s="250"/>
      <c r="C112" s="164"/>
      <c r="D112" s="164"/>
      <c r="E112" s="164"/>
      <c r="F112" s="164"/>
      <c r="G112" s="164"/>
      <c r="H112" s="164"/>
      <c r="I112" s="164"/>
      <c r="J112" s="164"/>
      <c r="K112" s="164"/>
      <c r="L112" s="121"/>
      <c r="M112" s="251"/>
      <c r="N112" s="164"/>
      <c r="O112" s="4"/>
    </row>
    <row r="113" spans="1:18" ht="14.25" thickTop="1" thickBot="1" x14ac:dyDescent="0.25">
      <c r="A113" s="121"/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  <c r="L113" s="159" t="s">
        <v>62</v>
      </c>
      <c r="M113" s="252">
        <f>S40+R85+S95+M111</f>
        <v>2976689.8419867507</v>
      </c>
      <c r="N113" s="164"/>
      <c r="O113" s="4"/>
    </row>
    <row r="114" spans="1:18" ht="14.25" thickTop="1" thickBot="1" x14ac:dyDescent="0.25">
      <c r="A114" s="121"/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  <c r="L114" s="253" t="s">
        <v>63</v>
      </c>
      <c r="M114" s="254">
        <f>M113*1.15</f>
        <v>3423193.318284763</v>
      </c>
      <c r="N114" s="164"/>
      <c r="O114" s="4"/>
    </row>
    <row r="115" spans="1:18" ht="13.5" thickBot="1" x14ac:dyDescent="0.25">
      <c r="A115" s="121"/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4"/>
      <c r="O115" s="4"/>
      <c r="P115" s="16"/>
      <c r="Q115" s="14"/>
    </row>
    <row r="116" spans="1:18" ht="24.75" thickBot="1" x14ac:dyDescent="0.25">
      <c r="A116" s="121"/>
      <c r="B116" s="164"/>
      <c r="C116" s="164"/>
      <c r="D116" s="164"/>
      <c r="E116" s="255" t="s">
        <v>4</v>
      </c>
      <c r="F116" s="256" t="s">
        <v>103</v>
      </c>
      <c r="G116" s="257" t="s">
        <v>104</v>
      </c>
      <c r="H116" s="257" t="s">
        <v>140</v>
      </c>
      <c r="I116" s="295"/>
      <c r="J116" s="258" t="s">
        <v>141</v>
      </c>
      <c r="K116" s="258" t="s">
        <v>142</v>
      </c>
      <c r="L116" s="258" t="s">
        <v>121</v>
      </c>
      <c r="M116" s="259"/>
      <c r="N116" s="259"/>
      <c r="O116" s="17"/>
      <c r="P116" s="17"/>
      <c r="Q116" s="18"/>
    </row>
    <row r="117" spans="1:18" x14ac:dyDescent="0.2">
      <c r="A117" s="159" t="s">
        <v>15</v>
      </c>
      <c r="B117" s="171"/>
      <c r="C117" s="171"/>
      <c r="D117" s="164"/>
      <c r="E117" s="260">
        <v>188.73061999999999</v>
      </c>
      <c r="F117" s="261">
        <v>621.88499999999988</v>
      </c>
      <c r="G117" s="262">
        <f>F117*106.22/100</f>
        <v>660.56624699999986</v>
      </c>
      <c r="H117" s="262">
        <f>G117*106.22/100</f>
        <v>701.65346756339989</v>
      </c>
      <c r="I117" s="296">
        <f t="shared" ref="I117:I128" si="37">H117*116.46/100</f>
        <v>817.14562832433546</v>
      </c>
      <c r="J117" s="263">
        <f>G117*114.59/100</f>
        <v>756.94286243729994</v>
      </c>
      <c r="K117" s="263">
        <f>J117*107.47/100</f>
        <v>813.48649426136615</v>
      </c>
      <c r="L117" s="187">
        <f t="shared" ref="L117:L128" si="38">K117*115.1/100</f>
        <v>936.32295489483238</v>
      </c>
      <c r="M117" s="216"/>
      <c r="N117" s="216"/>
      <c r="O117" s="19"/>
      <c r="P117" s="20"/>
      <c r="Q117" s="21"/>
      <c r="R117" s="4"/>
    </row>
    <row r="118" spans="1:18" x14ac:dyDescent="0.2">
      <c r="A118" s="121"/>
      <c r="B118" s="164"/>
      <c r="C118" s="164"/>
      <c r="D118" s="164"/>
      <c r="E118" s="264"/>
      <c r="F118" s="265"/>
      <c r="G118" s="266"/>
      <c r="H118" s="266"/>
      <c r="I118" s="263"/>
      <c r="J118" s="263"/>
      <c r="K118" s="263"/>
      <c r="L118" s="187"/>
      <c r="M118" s="216"/>
      <c r="N118" s="216"/>
      <c r="O118" s="19"/>
      <c r="P118" s="20"/>
      <c r="Q118" s="21"/>
      <c r="R118" s="4"/>
    </row>
    <row r="119" spans="1:18" x14ac:dyDescent="0.2">
      <c r="A119" s="159" t="s">
        <v>16</v>
      </c>
      <c r="B119" s="164"/>
      <c r="C119" s="164"/>
      <c r="D119" s="164"/>
      <c r="E119" s="264">
        <v>57.351839999999996</v>
      </c>
      <c r="F119" s="265">
        <v>226.14</v>
      </c>
      <c r="G119" s="266">
        <f>F119*106.22/100</f>
        <v>240.20590799999999</v>
      </c>
      <c r="H119" s="266">
        <f>G119*106.22/100</f>
        <v>255.14671547759997</v>
      </c>
      <c r="I119" s="293">
        <f t="shared" si="37"/>
        <v>297.14386484521293</v>
      </c>
      <c r="J119" s="263">
        <f>G119*114.59/100</f>
        <v>275.25194997719996</v>
      </c>
      <c r="K119" s="263">
        <f>J119*107.47/100</f>
        <v>295.8132706404968</v>
      </c>
      <c r="L119" s="187">
        <f t="shared" si="38"/>
        <v>340.48107450721182</v>
      </c>
      <c r="M119" s="216"/>
      <c r="N119" s="216"/>
      <c r="O119" s="19"/>
      <c r="P119" s="20"/>
      <c r="Q119" s="21"/>
      <c r="R119" s="4"/>
    </row>
    <row r="120" spans="1:18" ht="13.5" thickBot="1" x14ac:dyDescent="0.25">
      <c r="A120" s="121"/>
      <c r="B120" s="236" t="s">
        <v>2</v>
      </c>
      <c r="C120" s="164"/>
      <c r="D120" s="164"/>
      <c r="E120" s="264"/>
      <c r="F120" s="265"/>
      <c r="G120" s="266"/>
      <c r="H120" s="266"/>
      <c r="I120" s="263"/>
      <c r="J120" s="263"/>
      <c r="K120" s="263"/>
      <c r="L120" s="187"/>
      <c r="M120" s="216"/>
      <c r="N120" s="216"/>
      <c r="O120" s="19"/>
      <c r="P120" s="20"/>
      <c r="Q120" s="21"/>
      <c r="R120" s="4"/>
    </row>
    <row r="121" spans="1:18" x14ac:dyDescent="0.2">
      <c r="A121" s="159" t="s">
        <v>17</v>
      </c>
      <c r="B121" s="267">
        <v>1</v>
      </c>
      <c r="C121" s="164"/>
      <c r="D121" s="164"/>
      <c r="E121" s="264">
        <v>459.54999999999995</v>
      </c>
      <c r="F121" s="265">
        <v>1696.05</v>
      </c>
      <c r="G121" s="266">
        <f>F121*106.22/100</f>
        <v>1801.5443099999998</v>
      </c>
      <c r="H121" s="266">
        <f>G121*106.22/100</f>
        <v>1913.6003660819997</v>
      </c>
      <c r="I121" s="293">
        <f t="shared" si="37"/>
        <v>2228.5789863390969</v>
      </c>
      <c r="J121" s="263">
        <f>G121*114.59/100</f>
        <v>2064.3896248289998</v>
      </c>
      <c r="K121" s="263">
        <f t="shared" ref="K121:K122" si="39">J121*107.47/100</f>
        <v>2218.599529803726</v>
      </c>
      <c r="L121" s="187">
        <f t="shared" si="38"/>
        <v>2553.6080588040886</v>
      </c>
      <c r="M121" s="216"/>
      <c r="N121" s="216"/>
      <c r="O121" s="19"/>
      <c r="P121" s="20"/>
      <c r="Q121" s="21"/>
      <c r="R121" s="4"/>
    </row>
    <row r="122" spans="1:18" ht="13.5" thickBot="1" x14ac:dyDescent="0.25">
      <c r="A122" s="121"/>
      <c r="B122" s="268">
        <v>3</v>
      </c>
      <c r="C122" s="164"/>
      <c r="D122" s="164"/>
      <c r="E122" s="264">
        <v>656.5</v>
      </c>
      <c r="F122" s="265">
        <v>2170.944</v>
      </c>
      <c r="G122" s="266">
        <f>F122*106.22/100</f>
        <v>2305.9767167999998</v>
      </c>
      <c r="H122" s="266">
        <f>G122*106.22/100</f>
        <v>2449.4084685849598</v>
      </c>
      <c r="I122" s="293">
        <f t="shared" si="37"/>
        <v>2852.5811025140442</v>
      </c>
      <c r="J122" s="263">
        <f>G122*114.59/100</f>
        <v>2642.4187197811198</v>
      </c>
      <c r="K122" s="263">
        <f t="shared" si="39"/>
        <v>2839.8073981487692</v>
      </c>
      <c r="L122" s="187">
        <f t="shared" si="38"/>
        <v>3268.6183152692329</v>
      </c>
      <c r="M122" s="216"/>
      <c r="N122" s="216"/>
      <c r="O122" s="19"/>
      <c r="P122" s="20"/>
      <c r="Q122" s="21"/>
      <c r="R122" s="4"/>
    </row>
    <row r="123" spans="1:18" x14ac:dyDescent="0.2">
      <c r="A123" s="121"/>
      <c r="B123" s="269"/>
      <c r="C123" s="164"/>
      <c r="D123" s="164"/>
      <c r="E123" s="264"/>
      <c r="F123" s="265"/>
      <c r="G123" s="266"/>
      <c r="H123" s="266"/>
      <c r="I123" s="263"/>
      <c r="J123" s="263"/>
      <c r="K123" s="263"/>
      <c r="L123" s="187"/>
      <c r="M123" s="216"/>
      <c r="N123" s="216"/>
      <c r="O123" s="19"/>
      <c r="P123" s="20"/>
      <c r="Q123" s="21"/>
      <c r="R123" s="4"/>
    </row>
    <row r="124" spans="1:18" x14ac:dyDescent="0.2">
      <c r="A124" s="159" t="s">
        <v>65</v>
      </c>
      <c r="B124" s="236"/>
      <c r="C124" s="164" t="s">
        <v>66</v>
      </c>
      <c r="D124" s="164"/>
      <c r="E124" s="264">
        <v>787.8</v>
      </c>
      <c r="F124" s="265">
        <v>3426.0209999999997</v>
      </c>
      <c r="G124" s="266">
        <f>F124*106.22/100</f>
        <v>3639.1195061999997</v>
      </c>
      <c r="H124" s="266">
        <f>G124*106.22/100</f>
        <v>3865.4727394856395</v>
      </c>
      <c r="I124" s="293">
        <f t="shared" si="37"/>
        <v>4501.729552404975</v>
      </c>
      <c r="J124" s="263">
        <f>G124*114.59/100</f>
        <v>4170.0670421545792</v>
      </c>
      <c r="K124" s="263">
        <f>J124*107.47/100</f>
        <v>4481.5710502035263</v>
      </c>
      <c r="L124" s="187">
        <f t="shared" si="38"/>
        <v>5158.2882787842582</v>
      </c>
      <c r="M124" s="216"/>
      <c r="N124" s="216"/>
      <c r="O124" s="19"/>
      <c r="P124" s="20"/>
      <c r="Q124" s="21"/>
      <c r="R124" s="5"/>
    </row>
    <row r="125" spans="1:18" x14ac:dyDescent="0.2">
      <c r="A125" s="159"/>
      <c r="B125" s="236"/>
      <c r="C125" s="164"/>
      <c r="D125" s="164"/>
      <c r="E125" s="264"/>
      <c r="F125" s="265"/>
      <c r="G125" s="266"/>
      <c r="H125" s="266"/>
      <c r="I125" s="263"/>
      <c r="J125" s="263"/>
      <c r="K125" s="263"/>
      <c r="L125" s="187"/>
      <c r="M125" s="216"/>
      <c r="N125" s="216"/>
      <c r="O125" s="19"/>
      <c r="P125" s="20"/>
      <c r="Q125" s="21"/>
      <c r="R125" s="5"/>
    </row>
    <row r="126" spans="1:18" ht="13.5" thickBot="1" x14ac:dyDescent="0.25">
      <c r="A126" s="159" t="s">
        <v>18</v>
      </c>
      <c r="B126" s="236"/>
      <c r="C126" s="164"/>
      <c r="D126" s="164"/>
      <c r="E126" s="264"/>
      <c r="F126" s="265"/>
      <c r="G126" s="266"/>
      <c r="H126" s="266"/>
      <c r="I126" s="263"/>
      <c r="J126" s="263"/>
      <c r="K126" s="263"/>
      <c r="L126" s="187"/>
      <c r="M126" s="216"/>
      <c r="N126" s="216"/>
      <c r="O126" s="19"/>
      <c r="P126" s="20"/>
      <c r="Q126" s="21"/>
      <c r="R126" s="5"/>
    </row>
    <row r="127" spans="1:18" x14ac:dyDescent="0.2">
      <c r="A127" s="159"/>
      <c r="B127" s="267">
        <v>1</v>
      </c>
      <c r="C127" s="164"/>
      <c r="D127" s="164"/>
      <c r="E127" s="264">
        <v>157.56</v>
      </c>
      <c r="F127" s="265">
        <v>565.35</v>
      </c>
      <c r="G127" s="266">
        <f>F127*106.22/100</f>
        <v>600.51477</v>
      </c>
      <c r="H127" s="266">
        <f>G127*106.22/100</f>
        <v>637.86678869399998</v>
      </c>
      <c r="I127" s="293">
        <f t="shared" si="37"/>
        <v>742.85966211303241</v>
      </c>
      <c r="J127" s="263">
        <f>G127*114.59/100</f>
        <v>688.129874943</v>
      </c>
      <c r="K127" s="263">
        <f t="shared" ref="K127:K128" si="40">J127*107.47/100</f>
        <v>739.53317660124219</v>
      </c>
      <c r="L127" s="187">
        <f t="shared" si="38"/>
        <v>851.20268626802965</v>
      </c>
      <c r="M127" s="216"/>
      <c r="N127" s="216"/>
      <c r="O127" s="19"/>
      <c r="P127" s="20"/>
      <c r="Q127" s="21"/>
      <c r="R127" s="5"/>
    </row>
    <row r="128" spans="1:18" ht="13.5" thickBot="1" x14ac:dyDescent="0.25">
      <c r="A128" s="121"/>
      <c r="B128" s="268">
        <v>3</v>
      </c>
      <c r="C128" s="164"/>
      <c r="D128" s="164"/>
      <c r="E128" s="270">
        <v>262.59999999999997</v>
      </c>
      <c r="F128" s="271">
        <v>791.49</v>
      </c>
      <c r="G128" s="272">
        <f>F128*106.22/100</f>
        <v>840.72067800000002</v>
      </c>
      <c r="H128" s="272">
        <f>G128*106.22/100</f>
        <v>893.01350417160006</v>
      </c>
      <c r="I128" s="297">
        <f t="shared" si="37"/>
        <v>1040.0035269582454</v>
      </c>
      <c r="J128" s="263">
        <f>G128*114.59/100</f>
        <v>963.38182492019996</v>
      </c>
      <c r="K128" s="263">
        <f t="shared" si="40"/>
        <v>1035.346447241739</v>
      </c>
      <c r="L128" s="187">
        <f t="shared" si="38"/>
        <v>1191.6837607752416</v>
      </c>
      <c r="M128" s="216"/>
      <c r="N128" s="216"/>
      <c r="O128" s="19"/>
      <c r="P128" s="20"/>
      <c r="Q128" s="21"/>
      <c r="R128" s="4"/>
    </row>
    <row r="129" spans="1:20" ht="13.5" thickBot="1" x14ac:dyDescent="0.25">
      <c r="A129" s="121"/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  <c r="L129" s="164"/>
      <c r="M129" s="164"/>
      <c r="N129" s="4"/>
      <c r="O129" s="4"/>
      <c r="P129" s="11"/>
      <c r="Q129" s="5"/>
    </row>
    <row r="130" spans="1:20" ht="24.75" thickBot="1" x14ac:dyDescent="0.25">
      <c r="A130" s="159" t="s">
        <v>67</v>
      </c>
      <c r="B130" s="273"/>
      <c r="C130" s="274"/>
      <c r="D130" s="121"/>
      <c r="E130" s="275"/>
      <c r="F130" s="256" t="s">
        <v>103</v>
      </c>
      <c r="G130" s="257" t="s">
        <v>64</v>
      </c>
      <c r="H130" s="257" t="s">
        <v>94</v>
      </c>
      <c r="I130" s="295"/>
      <c r="J130" s="258" t="s">
        <v>98</v>
      </c>
      <c r="K130" s="258" t="s">
        <v>105</v>
      </c>
      <c r="L130" s="258" t="s">
        <v>121</v>
      </c>
      <c r="M130" s="276"/>
      <c r="N130" s="164"/>
      <c r="O130" s="164"/>
      <c r="P130" s="4"/>
      <c r="Q130" s="4"/>
      <c r="T130" s="4"/>
    </row>
    <row r="131" spans="1:20" x14ac:dyDescent="0.2">
      <c r="A131" s="159"/>
      <c r="B131" s="171"/>
      <c r="C131" s="277"/>
      <c r="D131" s="121"/>
      <c r="E131" s="278" t="s">
        <v>68</v>
      </c>
      <c r="F131" s="279"/>
      <c r="G131" s="279"/>
      <c r="H131" s="279"/>
      <c r="I131" s="279"/>
      <c r="J131" s="279"/>
      <c r="K131" s="279"/>
      <c r="L131" s="279"/>
      <c r="M131" s="186"/>
      <c r="N131" s="280"/>
      <c r="O131" s="164"/>
      <c r="P131" s="4"/>
      <c r="Q131" s="4"/>
      <c r="T131" s="4"/>
    </row>
    <row r="132" spans="1:20" ht="13.5" thickBot="1" x14ac:dyDescent="0.25">
      <c r="A132" s="121"/>
      <c r="B132" s="121"/>
      <c r="C132" s="121"/>
      <c r="D132" s="121"/>
      <c r="E132" s="187" t="s">
        <v>69</v>
      </c>
      <c r="F132" s="281">
        <v>3392.1</v>
      </c>
      <c r="G132" s="281">
        <f t="shared" ref="G132:G134" si="41">F132*106.22/100</f>
        <v>3603.0886199999995</v>
      </c>
      <c r="H132" s="281">
        <f>G132*106.22/100</f>
        <v>3827.2007321639994</v>
      </c>
      <c r="I132" s="297">
        <f t="shared" ref="I132:I144" si="42">H132*116.46/100</f>
        <v>4457.1579726781938</v>
      </c>
      <c r="J132" s="281">
        <f>G132*114.59/100</f>
        <v>4128.7792496579996</v>
      </c>
      <c r="K132" s="281">
        <f>J132*107.47/100</f>
        <v>4437.199059607452</v>
      </c>
      <c r="L132" s="281">
        <f t="shared" ref="L132:L144" si="43">K132*115.1/100</f>
        <v>5107.2161176081772</v>
      </c>
      <c r="M132" s="187"/>
      <c r="N132" s="280"/>
      <c r="O132" s="164"/>
      <c r="P132" s="4"/>
      <c r="Q132" s="4"/>
      <c r="T132" s="4"/>
    </row>
    <row r="133" spans="1:20" ht="13.5" thickBot="1" x14ac:dyDescent="0.25">
      <c r="A133" s="121"/>
      <c r="B133" s="121"/>
      <c r="C133" s="121"/>
      <c r="D133" s="121"/>
      <c r="E133" s="187" t="s">
        <v>70</v>
      </c>
      <c r="F133" s="281">
        <v>6784.2</v>
      </c>
      <c r="G133" s="281">
        <f t="shared" si="41"/>
        <v>7206.1772399999991</v>
      </c>
      <c r="H133" s="281">
        <f>G133*106.22/100</f>
        <v>7654.4014643279988</v>
      </c>
      <c r="I133" s="297">
        <f t="shared" si="42"/>
        <v>8914.3159453563876</v>
      </c>
      <c r="J133" s="281">
        <f>G133*114.59/100</f>
        <v>8257.5584993159991</v>
      </c>
      <c r="K133" s="281">
        <f t="shared" ref="K133:K134" si="44">J133*107.47/100</f>
        <v>8874.398119214904</v>
      </c>
      <c r="L133" s="281">
        <f t="shared" si="43"/>
        <v>10214.432235216354</v>
      </c>
      <c r="M133" s="187"/>
      <c r="N133" s="280"/>
      <c r="O133" s="164"/>
      <c r="P133" s="4"/>
      <c r="Q133" s="4"/>
      <c r="T133" s="4"/>
    </row>
    <row r="134" spans="1:20" ht="13.5" thickBot="1" x14ac:dyDescent="0.25">
      <c r="A134" s="121"/>
      <c r="B134" s="121"/>
      <c r="C134" s="121"/>
      <c r="D134" s="121"/>
      <c r="E134" s="187" t="s">
        <v>71</v>
      </c>
      <c r="F134" s="281">
        <v>13568.4</v>
      </c>
      <c r="G134" s="281">
        <f t="shared" si="41"/>
        <v>14412.354479999998</v>
      </c>
      <c r="H134" s="281">
        <f>G134*106.22/100</f>
        <v>15308.802928655998</v>
      </c>
      <c r="I134" s="297">
        <f t="shared" si="42"/>
        <v>17828.631890712775</v>
      </c>
      <c r="J134" s="281">
        <f>G134*114.59/100</f>
        <v>16515.116998631998</v>
      </c>
      <c r="K134" s="281">
        <f t="shared" si="44"/>
        <v>17748.796238429808</v>
      </c>
      <c r="L134" s="281">
        <f t="shared" si="43"/>
        <v>20428.864470432709</v>
      </c>
      <c r="M134" s="282" t="s">
        <v>81</v>
      </c>
      <c r="N134" s="283"/>
      <c r="O134" s="121"/>
      <c r="P134" s="11"/>
      <c r="Q134" s="11"/>
      <c r="T134" s="11"/>
    </row>
    <row r="135" spans="1:20" x14ac:dyDescent="0.2">
      <c r="A135" s="121"/>
      <c r="B135" s="121"/>
      <c r="C135" s="121"/>
      <c r="D135" s="121"/>
      <c r="E135" s="282"/>
      <c r="F135" s="284"/>
      <c r="G135" s="284"/>
      <c r="H135" s="284"/>
      <c r="I135" s="284"/>
      <c r="J135" s="281"/>
      <c r="K135" s="281"/>
      <c r="L135" s="281"/>
      <c r="M135" s="282"/>
      <c r="N135" s="283"/>
      <c r="O135" s="121"/>
      <c r="P135" s="11"/>
      <c r="Q135" s="11"/>
      <c r="T135" s="11"/>
    </row>
    <row r="136" spans="1:20" x14ac:dyDescent="0.2">
      <c r="A136" s="121"/>
      <c r="B136" s="121"/>
      <c r="C136" s="121"/>
      <c r="D136" s="121"/>
      <c r="E136" s="284"/>
      <c r="F136" s="281"/>
      <c r="G136" s="281"/>
      <c r="H136" s="281"/>
      <c r="I136" s="284"/>
      <c r="J136" s="281"/>
      <c r="K136" s="281"/>
      <c r="L136" s="281"/>
      <c r="M136" s="282"/>
      <c r="N136" s="283"/>
      <c r="O136" s="121"/>
      <c r="P136" s="11"/>
      <c r="Q136" s="11"/>
      <c r="T136" s="11"/>
    </row>
    <row r="137" spans="1:20" x14ac:dyDescent="0.2">
      <c r="A137" s="121"/>
      <c r="B137" s="121"/>
      <c r="C137" s="121"/>
      <c r="D137" s="121"/>
      <c r="E137" s="282"/>
      <c r="F137" s="281"/>
      <c r="G137" s="281"/>
      <c r="H137" s="281"/>
      <c r="I137" s="284"/>
      <c r="J137" s="281"/>
      <c r="K137" s="281"/>
      <c r="L137" s="281"/>
      <c r="M137" s="282"/>
      <c r="N137" s="283"/>
      <c r="O137" s="121"/>
      <c r="P137" s="11"/>
      <c r="Q137" s="11"/>
      <c r="T137" s="11"/>
    </row>
    <row r="138" spans="1:20" ht="13.5" thickBot="1" x14ac:dyDescent="0.25">
      <c r="A138" s="121"/>
      <c r="B138" s="121"/>
      <c r="C138" s="121"/>
      <c r="D138" s="121"/>
      <c r="E138" s="282" t="s">
        <v>70</v>
      </c>
      <c r="F138" s="281">
        <v>4522.8</v>
      </c>
      <c r="G138" s="281">
        <f t="shared" ref="G138:G140" si="45">F138*106.22/100</f>
        <v>4804.11816</v>
      </c>
      <c r="H138" s="281">
        <f>G138*106.22/100</f>
        <v>5102.9343095519998</v>
      </c>
      <c r="I138" s="297">
        <f t="shared" si="42"/>
        <v>5942.8772969042593</v>
      </c>
      <c r="J138" s="281">
        <f>G138*114.59/100</f>
        <v>5505.038999544</v>
      </c>
      <c r="K138" s="281">
        <f t="shared" ref="K138:K144" si="46">J138*107.47/100</f>
        <v>5916.2654128099375</v>
      </c>
      <c r="L138" s="281">
        <f t="shared" si="43"/>
        <v>6809.6214901442372</v>
      </c>
      <c r="M138" s="282"/>
      <c r="N138" s="283"/>
      <c r="O138" s="121"/>
      <c r="P138" s="11"/>
      <c r="Q138" s="11"/>
      <c r="T138" s="11"/>
    </row>
    <row r="139" spans="1:20" ht="13.5" thickBot="1" x14ac:dyDescent="0.25">
      <c r="A139" s="121"/>
      <c r="B139" s="121"/>
      <c r="C139" s="121"/>
      <c r="D139" s="121"/>
      <c r="E139" s="282" t="s">
        <v>71</v>
      </c>
      <c r="F139" s="281">
        <v>9045.6</v>
      </c>
      <c r="G139" s="281">
        <f t="shared" si="45"/>
        <v>9608.23632</v>
      </c>
      <c r="H139" s="281">
        <f>G139*106.22/100</f>
        <v>10205.868619104</v>
      </c>
      <c r="I139" s="297">
        <f t="shared" si="42"/>
        <v>11885.754593808519</v>
      </c>
      <c r="J139" s="281">
        <f>G139*114.59/100</f>
        <v>11010.077999088</v>
      </c>
      <c r="K139" s="281">
        <f t="shared" si="46"/>
        <v>11832.530825619875</v>
      </c>
      <c r="L139" s="281">
        <f t="shared" si="43"/>
        <v>13619.242980288474</v>
      </c>
      <c r="M139" s="282"/>
      <c r="N139" s="283"/>
      <c r="O139" s="121"/>
      <c r="P139" s="11"/>
      <c r="Q139" s="11"/>
      <c r="T139" s="11"/>
    </row>
    <row r="140" spans="1:20" ht="13.5" thickBot="1" x14ac:dyDescent="0.25">
      <c r="A140" s="121"/>
      <c r="B140" s="121"/>
      <c r="C140" s="121"/>
      <c r="D140" s="121"/>
      <c r="E140" s="282"/>
      <c r="F140" s="281">
        <v>18091.2</v>
      </c>
      <c r="G140" s="281">
        <f t="shared" si="45"/>
        <v>19216.47264</v>
      </c>
      <c r="H140" s="281">
        <f>G140*106.22/100</f>
        <v>20411.737238207999</v>
      </c>
      <c r="I140" s="297">
        <f t="shared" si="42"/>
        <v>23771.509187617037</v>
      </c>
      <c r="J140" s="281">
        <f>G140*114.59/100</f>
        <v>22020.155998176</v>
      </c>
      <c r="K140" s="281">
        <f t="shared" si="46"/>
        <v>23665.06165123975</v>
      </c>
      <c r="L140" s="281">
        <f t="shared" si="43"/>
        <v>27238.485960576949</v>
      </c>
      <c r="M140" s="282" t="s">
        <v>81</v>
      </c>
      <c r="N140" s="283"/>
      <c r="O140" s="121"/>
      <c r="P140" s="11"/>
      <c r="Q140" s="11"/>
      <c r="T140" s="11"/>
    </row>
    <row r="141" spans="1:20" x14ac:dyDescent="0.2">
      <c r="A141" s="121"/>
      <c r="B141" s="121"/>
      <c r="C141" s="121"/>
      <c r="D141" s="121"/>
      <c r="E141" s="284"/>
      <c r="F141" s="284"/>
      <c r="G141" s="284"/>
      <c r="H141" s="284"/>
      <c r="I141" s="284"/>
      <c r="J141" s="281"/>
      <c r="K141" s="281"/>
      <c r="L141" s="281"/>
      <c r="M141" s="282"/>
      <c r="N141" s="283"/>
      <c r="O141" s="121"/>
      <c r="P141" s="11"/>
      <c r="Q141" s="11"/>
      <c r="T141" s="11"/>
    </row>
    <row r="142" spans="1:20" ht="13.5" thickBot="1" x14ac:dyDescent="0.25">
      <c r="A142" s="121"/>
      <c r="B142" s="121"/>
      <c r="C142" s="121"/>
      <c r="D142" s="121"/>
      <c r="E142" s="282" t="s">
        <v>69</v>
      </c>
      <c r="F142" s="281">
        <v>6784.2</v>
      </c>
      <c r="G142" s="281">
        <f t="shared" ref="G142:G144" si="47">F142*106.22/100</f>
        <v>7206.1772399999991</v>
      </c>
      <c r="H142" s="281">
        <f>G142*106.22/100</f>
        <v>7654.4014643279988</v>
      </c>
      <c r="I142" s="297">
        <f t="shared" si="42"/>
        <v>8914.3159453563876</v>
      </c>
      <c r="J142" s="281">
        <f>G142*114.59/100</f>
        <v>8257.5584993159991</v>
      </c>
      <c r="K142" s="281">
        <f t="shared" si="46"/>
        <v>8874.398119214904</v>
      </c>
      <c r="L142" s="281">
        <f t="shared" si="43"/>
        <v>10214.432235216354</v>
      </c>
      <c r="M142" s="282"/>
      <c r="N142" s="283"/>
      <c r="O142" s="121"/>
      <c r="P142" s="11"/>
      <c r="Q142" s="11"/>
      <c r="T142" s="11"/>
    </row>
    <row r="143" spans="1:20" ht="13.5" thickBot="1" x14ac:dyDescent="0.25">
      <c r="A143" s="121"/>
      <c r="B143" s="121"/>
      <c r="C143" s="121"/>
      <c r="D143" s="121"/>
      <c r="E143" s="282" t="s">
        <v>70</v>
      </c>
      <c r="F143" s="281">
        <v>13568.4</v>
      </c>
      <c r="G143" s="281">
        <f t="shared" si="47"/>
        <v>14412.354479999998</v>
      </c>
      <c r="H143" s="281">
        <f>G143*106.22/100</f>
        <v>15308.802928655998</v>
      </c>
      <c r="I143" s="297">
        <f t="shared" si="42"/>
        <v>17828.631890712775</v>
      </c>
      <c r="J143" s="281">
        <f>G143*114.59/100</f>
        <v>16515.116998631998</v>
      </c>
      <c r="K143" s="281">
        <f t="shared" si="46"/>
        <v>17748.796238429808</v>
      </c>
      <c r="L143" s="281">
        <f t="shared" si="43"/>
        <v>20428.864470432709</v>
      </c>
      <c r="M143" s="282"/>
      <c r="N143" s="283"/>
      <c r="O143" s="121"/>
      <c r="P143" s="11"/>
      <c r="Q143" s="11"/>
      <c r="T143" s="11"/>
    </row>
    <row r="144" spans="1:20" ht="13.5" thickBot="1" x14ac:dyDescent="0.25">
      <c r="A144" s="11"/>
      <c r="E144" s="9" t="s">
        <v>71</v>
      </c>
      <c r="F144" s="24">
        <v>27136.799999999999</v>
      </c>
      <c r="G144" s="24">
        <f t="shared" si="47"/>
        <v>28824.708959999996</v>
      </c>
      <c r="H144" s="24">
        <f>G144*106.22/100</f>
        <v>30617.605857311995</v>
      </c>
      <c r="I144" s="297">
        <f t="shared" si="42"/>
        <v>35657.26378142555</v>
      </c>
      <c r="J144" s="24">
        <f>G144*114.59/100</f>
        <v>33030.233997263997</v>
      </c>
      <c r="K144" s="24">
        <f t="shared" si="46"/>
        <v>35497.592476859616</v>
      </c>
      <c r="L144" s="281">
        <f t="shared" si="43"/>
        <v>40857.728940865418</v>
      </c>
      <c r="M144" s="9" t="s">
        <v>81</v>
      </c>
      <c r="N144" s="22"/>
      <c r="O144" s="11"/>
      <c r="P144" s="11"/>
      <c r="Q144" s="11"/>
      <c r="T144" s="11"/>
    </row>
    <row r="145" spans="1:14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</row>
    <row r="146" spans="1:14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</row>
    <row r="147" spans="1:14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</row>
    <row r="148" spans="1:14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</row>
    <row r="149" spans="1:14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</row>
    <row r="150" spans="1:14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</row>
    <row r="153" spans="1:14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</row>
    <row r="154" spans="1:14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</row>
    <row r="155" spans="1:14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</row>
    <row r="156" spans="1:14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</row>
    <row r="157" spans="1:14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</row>
    <row r="158" spans="1:14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</row>
    <row r="159" spans="1:14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</row>
    <row r="160" spans="1:14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</row>
    <row r="161" spans="1:14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</row>
    <row r="162" spans="1:14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</row>
    <row r="163" spans="1:14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</row>
    <row r="164" spans="1:14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</row>
    <row r="165" spans="1:14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</row>
    <row r="166" spans="1:14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</row>
    <row r="167" spans="1:14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</row>
    <row r="168" spans="1:14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1:14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</row>
    <row r="170" spans="1:14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</row>
    <row r="171" spans="1:14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</row>
    <row r="172" spans="1:14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</row>
    <row r="173" spans="1:14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</row>
    <row r="174" spans="1:14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</row>
    <row r="175" spans="1:14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</row>
    <row r="176" spans="1:14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</row>
    <row r="177" spans="1:14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</row>
    <row r="178" spans="1:14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</row>
    <row r="179" spans="1:14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</row>
    <row r="180" spans="1:14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</row>
    <row r="181" spans="1:14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</row>
    <row r="182" spans="1:14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</row>
    <row r="183" spans="1:14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</row>
    <row r="184" spans="1:14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</row>
    <row r="185" spans="1:14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</row>
    <row r="186" spans="1:14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</row>
    <row r="187" spans="1:14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</row>
    <row r="188" spans="1:14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</row>
    <row r="189" spans="1:14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</row>
    <row r="190" spans="1:14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</row>
    <row r="191" spans="1:14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</row>
    <row r="192" spans="1:14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</row>
    <row r="193" spans="1:14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</row>
    <row r="194" spans="1:14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</row>
    <row r="195" spans="1:14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</row>
    <row r="196" spans="1:14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</row>
    <row r="197" spans="1:14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</row>
    <row r="198" spans="1:14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</row>
    <row r="199" spans="1:14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</row>
    <row r="200" spans="1:14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</row>
    <row r="201" spans="1:14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</row>
    <row r="202" spans="1:14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</row>
    <row r="203" spans="1:14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</row>
    <row r="204" spans="1:14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</row>
    <row r="205" spans="1:14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</row>
    <row r="206" spans="1:14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</row>
    <row r="207" spans="1:14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</row>
    <row r="208" spans="1:14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</row>
    <row r="209" spans="1:14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</row>
    <row r="210" spans="1:14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</row>
    <row r="211" spans="1:14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</row>
    <row r="212" spans="1:14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</row>
    <row r="213" spans="1:14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</row>
    <row r="214" spans="1:14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</row>
    <row r="215" spans="1:14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</row>
    <row r="216" spans="1:14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</row>
    <row r="217" spans="1:14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</row>
    <row r="218" spans="1:14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</row>
    <row r="219" spans="1:14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</row>
    <row r="220" spans="1:14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</row>
    <row r="221" spans="1:14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</row>
    <row r="222" spans="1:14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</row>
    <row r="223" spans="1:14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</row>
    <row r="224" spans="1:14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</row>
    <row r="226" spans="1:14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</row>
    <row r="227" spans="1:14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</row>
  </sheetData>
  <mergeCells count="6">
    <mergeCell ref="A103:B103"/>
    <mergeCell ref="B1:J1"/>
    <mergeCell ref="B2:J4"/>
    <mergeCell ref="A101:B101"/>
    <mergeCell ref="A102:B102"/>
    <mergeCell ref="F99:K99"/>
  </mergeCells>
  <pageMargins left="1" right="1" top="1" bottom="1" header="0.5" footer="0.5"/>
  <pageSetup paperSize="9" scale="54" fitToHeight="0" orientation="landscape" r:id="rId1"/>
  <rowBreaks count="2" manualBreakCount="2">
    <brk id="43" max="16383" man="1"/>
    <brk id="93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5"/>
  <sheetViews>
    <sheetView tabSelected="1" view="pageBreakPreview" zoomScaleNormal="100" zoomScaleSheetLayoutView="100" workbookViewId="0">
      <pane xSplit="1" ySplit="2" topLeftCell="B66" activePane="bottomRight" state="frozen"/>
      <selection activeCell="E65" sqref="E65"/>
      <selection pane="topRight" activeCell="E65" sqref="E65"/>
      <selection pane="bottomLeft" activeCell="E65" sqref="E65"/>
      <selection pane="bottomRight" activeCell="I53" sqref="I53"/>
    </sheetView>
  </sheetViews>
  <sheetFormatPr defaultRowHeight="12.75" x14ac:dyDescent="0.2"/>
  <cols>
    <col min="2" max="2" width="27.28515625" customWidth="1"/>
    <col min="3" max="3" width="16.140625" customWidth="1"/>
    <col min="4" max="4" width="18.28515625" customWidth="1"/>
    <col min="5" max="5" width="17.85546875" customWidth="1"/>
    <col min="6" max="6" width="14.7109375" hidden="1" customWidth="1"/>
    <col min="7" max="7" width="14.7109375" customWidth="1"/>
    <col min="8" max="8" width="19" customWidth="1"/>
    <col min="9" max="9" width="19" style="294" customWidth="1"/>
  </cols>
  <sheetData>
    <row r="1" spans="1:9" ht="13.5" thickBot="1" x14ac:dyDescent="0.25">
      <c r="A1" s="44"/>
      <c r="B1" s="44"/>
      <c r="C1" s="44"/>
      <c r="D1" s="44"/>
      <c r="E1" s="44"/>
      <c r="F1" s="44"/>
      <c r="G1" s="44"/>
      <c r="H1" s="44"/>
      <c r="I1" s="290"/>
    </row>
    <row r="2" spans="1:9" ht="45.75" thickBot="1" x14ac:dyDescent="0.25">
      <c r="A2" s="44"/>
      <c r="B2" s="29"/>
      <c r="C2" s="25" t="s">
        <v>29</v>
      </c>
      <c r="D2" s="26" t="s">
        <v>11</v>
      </c>
      <c r="E2" s="27" t="s">
        <v>24</v>
      </c>
      <c r="F2" s="28" t="s">
        <v>92</v>
      </c>
      <c r="G2" s="28" t="s">
        <v>106</v>
      </c>
      <c r="H2" s="288" t="s">
        <v>124</v>
      </c>
      <c r="I2" s="291" t="s">
        <v>123</v>
      </c>
    </row>
    <row r="3" spans="1:9" ht="13.5" thickBot="1" x14ac:dyDescent="0.25">
      <c r="A3" s="44"/>
      <c r="B3" s="65"/>
      <c r="C3" s="66"/>
      <c r="D3" s="67"/>
      <c r="E3" s="67"/>
      <c r="F3" s="68"/>
      <c r="G3" s="68"/>
      <c r="H3" s="68"/>
      <c r="I3" s="68"/>
    </row>
    <row r="4" spans="1:9" ht="13.5" thickBot="1" x14ac:dyDescent="0.25">
      <c r="A4" s="44"/>
      <c r="B4" s="307" t="s">
        <v>87</v>
      </c>
      <c r="C4" s="308"/>
      <c r="D4" s="308"/>
      <c r="E4" s="308"/>
      <c r="F4" s="308"/>
      <c r="G4" s="308"/>
      <c r="H4" s="308"/>
      <c r="I4" s="308"/>
    </row>
    <row r="5" spans="1:9" ht="12" customHeight="1" x14ac:dyDescent="0.2">
      <c r="A5" s="44"/>
      <c r="B5" s="30" t="s">
        <v>20</v>
      </c>
      <c r="C5" s="31">
        <v>368</v>
      </c>
      <c r="D5" s="31">
        <v>50</v>
      </c>
      <c r="E5" s="32" t="s">
        <v>25</v>
      </c>
      <c r="F5" s="114">
        <f>'2023-2024'!F47</f>
        <v>1.0809265859999997</v>
      </c>
      <c r="G5" s="114">
        <v>123.76</v>
      </c>
      <c r="H5" s="114">
        <v>133.00487200000001</v>
      </c>
      <c r="I5" s="300">
        <f>H5*115.1/100</f>
        <v>153.08860767199999</v>
      </c>
    </row>
    <row r="6" spans="1:9" x14ac:dyDescent="0.2">
      <c r="A6" s="44"/>
      <c r="B6" s="33" t="s">
        <v>21</v>
      </c>
      <c r="C6" s="34">
        <v>320</v>
      </c>
      <c r="D6" s="35">
        <v>299</v>
      </c>
      <c r="E6" s="36" t="s">
        <v>26</v>
      </c>
      <c r="F6" s="115">
        <v>1.41</v>
      </c>
      <c r="G6" s="115">
        <v>161.57</v>
      </c>
      <c r="H6" s="115">
        <v>173.63927899999999</v>
      </c>
      <c r="I6" s="300">
        <f>H6*115.1/100</f>
        <v>199.85881012899998</v>
      </c>
    </row>
    <row r="7" spans="1:9" x14ac:dyDescent="0.2">
      <c r="A7" s="44"/>
      <c r="B7" s="33" t="s">
        <v>22</v>
      </c>
      <c r="C7" s="34">
        <v>276</v>
      </c>
      <c r="D7" s="35">
        <v>649</v>
      </c>
      <c r="E7" s="38" t="s">
        <v>27</v>
      </c>
      <c r="F7" s="115">
        <f>'2023-2024'!F49</f>
        <v>1.7655134237999999</v>
      </c>
      <c r="G7" s="115">
        <v>202.82</v>
      </c>
      <c r="H7" s="115">
        <v>217.970654</v>
      </c>
      <c r="I7" s="300">
        <f t="shared" ref="I7:I9" si="0">H7*115.1/100</f>
        <v>250.88422275399998</v>
      </c>
    </row>
    <row r="8" spans="1:9" x14ac:dyDescent="0.2">
      <c r="A8" s="44"/>
      <c r="B8" s="33" t="s">
        <v>23</v>
      </c>
      <c r="C8" s="34">
        <v>220</v>
      </c>
      <c r="D8" s="35">
        <v>513</v>
      </c>
      <c r="E8" s="38" t="s">
        <v>28</v>
      </c>
      <c r="F8" s="115">
        <f>'2023-2024'!F50</f>
        <v>2.1138119904000003</v>
      </c>
      <c r="G8" s="115">
        <v>241.78</v>
      </c>
      <c r="H8" s="115">
        <v>259.84096599999998</v>
      </c>
      <c r="I8" s="300">
        <f t="shared" si="0"/>
        <v>299.07695186599994</v>
      </c>
    </row>
    <row r="9" spans="1:9" ht="13.5" thickBot="1" x14ac:dyDescent="0.25">
      <c r="A9" s="44"/>
      <c r="B9" s="77" t="s">
        <v>107</v>
      </c>
      <c r="C9" s="40"/>
      <c r="D9" s="41"/>
      <c r="E9" s="42"/>
      <c r="F9" s="116">
        <f>'2023-2024'!F9</f>
        <v>201.37875416525324</v>
      </c>
      <c r="G9" s="116">
        <v>230.76</v>
      </c>
      <c r="H9" s="116">
        <v>247.997772</v>
      </c>
      <c r="I9" s="300">
        <f t="shared" si="0"/>
        <v>285.44543557200001</v>
      </c>
    </row>
    <row r="10" spans="1:9" ht="13.5" thickBot="1" x14ac:dyDescent="0.25">
      <c r="A10" s="44"/>
      <c r="B10" s="45"/>
      <c r="C10" s="46"/>
      <c r="D10" s="47"/>
      <c r="E10" s="48"/>
      <c r="F10" s="49"/>
      <c r="G10" s="49"/>
      <c r="H10" s="49"/>
      <c r="I10" s="49"/>
    </row>
    <row r="11" spans="1:9" ht="13.5" thickBot="1" x14ac:dyDescent="0.25">
      <c r="A11" s="44"/>
      <c r="B11" s="307" t="s">
        <v>89</v>
      </c>
      <c r="C11" s="308"/>
      <c r="D11" s="308"/>
      <c r="E11" s="308"/>
      <c r="F11" s="308"/>
      <c r="G11" s="308"/>
      <c r="H11" s="308"/>
      <c r="I11" s="308"/>
    </row>
    <row r="12" spans="1:9" ht="12" customHeight="1" x14ac:dyDescent="0.2">
      <c r="A12" s="44"/>
      <c r="B12" s="30" t="s">
        <v>20</v>
      </c>
      <c r="C12" s="31">
        <v>368</v>
      </c>
      <c r="D12" s="31">
        <v>50</v>
      </c>
      <c r="E12" s="32" t="s">
        <v>25</v>
      </c>
      <c r="F12" s="114">
        <f>'2023-2024'!F47</f>
        <v>1.0809265859999997</v>
      </c>
      <c r="G12" s="114">
        <v>123.76</v>
      </c>
      <c r="H12" s="114">
        <v>133.00487200000001</v>
      </c>
      <c r="I12" s="300">
        <f t="shared" ref="I12:I16" si="1">H12*115.1/100</f>
        <v>153.08860767199999</v>
      </c>
    </row>
    <row r="13" spans="1:9" x14ac:dyDescent="0.2">
      <c r="A13" s="44"/>
      <c r="B13" s="33" t="s">
        <v>21</v>
      </c>
      <c r="C13" s="34">
        <v>320</v>
      </c>
      <c r="D13" s="35">
        <v>299</v>
      </c>
      <c r="E13" s="36" t="s">
        <v>26</v>
      </c>
      <c r="F13" s="115">
        <v>1.41</v>
      </c>
      <c r="G13" s="115">
        <v>161.57</v>
      </c>
      <c r="H13" s="115">
        <v>173.63927899999999</v>
      </c>
      <c r="I13" s="300">
        <f t="shared" si="1"/>
        <v>199.85881012899998</v>
      </c>
    </row>
    <row r="14" spans="1:9" x14ac:dyDescent="0.2">
      <c r="A14" s="44"/>
      <c r="B14" s="33" t="s">
        <v>22</v>
      </c>
      <c r="C14" s="34">
        <v>276</v>
      </c>
      <c r="D14" s="35">
        <v>649</v>
      </c>
      <c r="E14" s="38" t="s">
        <v>27</v>
      </c>
      <c r="F14" s="115">
        <f>'2023-2024'!F49</f>
        <v>1.7655134237999999</v>
      </c>
      <c r="G14" s="115">
        <v>202.82</v>
      </c>
      <c r="H14" s="115">
        <v>217.970654</v>
      </c>
      <c r="I14" s="300">
        <f t="shared" si="1"/>
        <v>250.88422275399998</v>
      </c>
    </row>
    <row r="15" spans="1:9" x14ac:dyDescent="0.2">
      <c r="A15" s="44"/>
      <c r="B15" s="33" t="s">
        <v>23</v>
      </c>
      <c r="C15" s="34">
        <v>220</v>
      </c>
      <c r="D15" s="35">
        <v>513</v>
      </c>
      <c r="E15" s="38" t="s">
        <v>28</v>
      </c>
      <c r="F15" s="115">
        <f>'2023-2024'!F50</f>
        <v>2.1138119904000003</v>
      </c>
      <c r="G15" s="115">
        <v>241.78</v>
      </c>
      <c r="H15" s="115">
        <v>259.84096599999998</v>
      </c>
      <c r="I15" s="300">
        <f t="shared" si="1"/>
        <v>299.07695186599994</v>
      </c>
    </row>
    <row r="16" spans="1:9" ht="13.5" thickBot="1" x14ac:dyDescent="0.25">
      <c r="A16" s="44"/>
      <c r="B16" s="77" t="s">
        <v>108</v>
      </c>
      <c r="C16" s="40"/>
      <c r="D16" s="41"/>
      <c r="E16" s="42"/>
      <c r="F16" s="116">
        <f>'2023-2024'!F10</f>
        <v>322.29308936890902</v>
      </c>
      <c r="G16" s="116">
        <f t="shared" ref="G16" si="2">F16*114.59/100</f>
        <v>369.31565110783288</v>
      </c>
      <c r="H16" s="116">
        <v>396.90353024558794</v>
      </c>
      <c r="I16" s="300">
        <f t="shared" si="1"/>
        <v>456.83596331267165</v>
      </c>
    </row>
    <row r="17" spans="1:9" ht="13.5" thickBot="1" x14ac:dyDescent="0.25">
      <c r="A17" s="44"/>
      <c r="B17" s="50"/>
      <c r="C17" s="51"/>
      <c r="D17" s="52"/>
      <c r="E17" s="53"/>
      <c r="F17" s="54"/>
      <c r="G17" s="54"/>
      <c r="H17" s="53"/>
      <c r="I17" s="53"/>
    </row>
    <row r="18" spans="1:9" ht="13.5" thickBot="1" x14ac:dyDescent="0.25">
      <c r="A18" s="44"/>
      <c r="B18" s="307" t="s">
        <v>30</v>
      </c>
      <c r="C18" s="308"/>
      <c r="D18" s="308"/>
      <c r="E18" s="308"/>
      <c r="F18" s="308"/>
      <c r="G18" s="308"/>
      <c r="H18" s="308"/>
      <c r="I18" s="308"/>
    </row>
    <row r="19" spans="1:9" x14ac:dyDescent="0.2">
      <c r="A19" s="44"/>
      <c r="B19" s="89" t="s">
        <v>20</v>
      </c>
      <c r="C19" s="90">
        <v>579</v>
      </c>
      <c r="D19" s="100">
        <v>50</v>
      </c>
      <c r="E19" s="85" t="s">
        <v>25</v>
      </c>
      <c r="F19" s="92">
        <f>'2023-2024'!F54</f>
        <v>1.094066</v>
      </c>
      <c r="G19" s="92">
        <v>124</v>
      </c>
      <c r="H19" s="92">
        <v>133.2628</v>
      </c>
      <c r="I19" s="300">
        <f t="shared" ref="I19:I22" si="3">H19*115.1/100</f>
        <v>153.38548279999998</v>
      </c>
    </row>
    <row r="20" spans="1:9" x14ac:dyDescent="0.2">
      <c r="A20" s="44"/>
      <c r="B20" s="33" t="s">
        <v>21</v>
      </c>
      <c r="C20" s="34">
        <v>579</v>
      </c>
      <c r="D20" s="93">
        <v>299</v>
      </c>
      <c r="E20" s="36" t="s">
        <v>26</v>
      </c>
      <c r="F20" s="37">
        <f>'2023-2024'!F55</f>
        <v>1.4119303272239998</v>
      </c>
      <c r="G20" s="37">
        <v>161.57</v>
      </c>
      <c r="H20" s="37">
        <v>173.63927899999999</v>
      </c>
      <c r="I20" s="300">
        <f t="shared" si="3"/>
        <v>199.85881012899998</v>
      </c>
    </row>
    <row r="21" spans="1:9" x14ac:dyDescent="0.2">
      <c r="A21" s="44"/>
      <c r="B21" s="33" t="s">
        <v>22</v>
      </c>
      <c r="C21" s="34">
        <f>C20*67/100</f>
        <v>387.93</v>
      </c>
      <c r="D21" s="93">
        <v>249</v>
      </c>
      <c r="E21" s="36" t="s">
        <v>27</v>
      </c>
      <c r="F21" s="37">
        <f>'2023-2024'!F56</f>
        <v>1.8800939999999999</v>
      </c>
      <c r="G21" s="37">
        <v>215.43</v>
      </c>
      <c r="H21" s="37">
        <v>231.52262099999999</v>
      </c>
      <c r="I21" s="300">
        <f t="shared" si="3"/>
        <v>266.48253677099996</v>
      </c>
    </row>
    <row r="22" spans="1:9" ht="13.5" thickBot="1" x14ac:dyDescent="0.25">
      <c r="A22" s="44"/>
      <c r="B22" s="39" t="s">
        <v>23</v>
      </c>
      <c r="C22" s="40">
        <f>C19*6/100</f>
        <v>34.74</v>
      </c>
      <c r="D22" s="75">
        <v>602</v>
      </c>
      <c r="E22" s="76" t="s">
        <v>28</v>
      </c>
      <c r="F22" s="43">
        <f>'2023-2024'!F57</f>
        <v>2.262486</v>
      </c>
      <c r="G22" s="43">
        <v>257.83</v>
      </c>
      <c r="H22" s="43">
        <v>277.089901</v>
      </c>
      <c r="I22" s="300">
        <f t="shared" si="3"/>
        <v>318.93047605099997</v>
      </c>
    </row>
    <row r="23" spans="1:9" ht="13.5" thickBot="1" x14ac:dyDescent="0.25">
      <c r="A23" s="44"/>
      <c r="B23" s="50"/>
      <c r="C23" s="51"/>
      <c r="D23" s="52"/>
      <c r="E23" s="63"/>
      <c r="F23" s="54"/>
      <c r="G23" s="54"/>
      <c r="H23" s="52"/>
      <c r="I23" s="52"/>
    </row>
    <row r="24" spans="1:9" x14ac:dyDescent="0.2">
      <c r="A24" s="44"/>
      <c r="B24" s="309" t="s">
        <v>31</v>
      </c>
      <c r="C24" s="310"/>
      <c r="D24" s="310"/>
      <c r="E24" s="310"/>
      <c r="F24" s="310"/>
      <c r="G24" s="310"/>
      <c r="H24" s="310"/>
      <c r="I24" s="312"/>
    </row>
    <row r="25" spans="1:9" x14ac:dyDescent="0.2">
      <c r="A25" s="44"/>
      <c r="B25" s="89" t="s">
        <v>20</v>
      </c>
      <c r="C25" s="90">
        <v>5</v>
      </c>
      <c r="D25" s="91">
        <v>50</v>
      </c>
      <c r="E25" s="85" t="s">
        <v>25</v>
      </c>
      <c r="F25" s="92">
        <f>'2023-2024'!F60</f>
        <v>1.1420301648770401</v>
      </c>
      <c r="G25" s="92">
        <v>130.63</v>
      </c>
      <c r="H25" s="92">
        <v>140.38806099999999</v>
      </c>
      <c r="I25" s="300">
        <f t="shared" ref="I25:I28" si="4">H25*115.1/100</f>
        <v>161.58665821099999</v>
      </c>
    </row>
    <row r="26" spans="1:9" x14ac:dyDescent="0.2">
      <c r="A26" s="44"/>
      <c r="B26" s="33" t="s">
        <v>21</v>
      </c>
      <c r="C26" s="34">
        <v>5</v>
      </c>
      <c r="D26" s="93">
        <v>299</v>
      </c>
      <c r="E26" s="36" t="s">
        <v>26</v>
      </c>
      <c r="F26" s="37">
        <f>'2023-2024'!F61</f>
        <v>1.4628251550110398</v>
      </c>
      <c r="G26" s="37">
        <v>167.3</v>
      </c>
      <c r="H26" s="37">
        <v>179.79731000000001</v>
      </c>
      <c r="I26" s="300">
        <f t="shared" si="4"/>
        <v>206.94670381</v>
      </c>
    </row>
    <row r="27" spans="1:9" x14ac:dyDescent="0.2">
      <c r="A27" s="44"/>
      <c r="B27" s="33" t="s">
        <v>22</v>
      </c>
      <c r="C27" s="34">
        <v>5</v>
      </c>
      <c r="D27" s="93">
        <v>249</v>
      </c>
      <c r="E27" s="36" t="s">
        <v>27</v>
      </c>
      <c r="F27" s="37">
        <f>'2023-2024'!F62</f>
        <v>1.9632653396200797</v>
      </c>
      <c r="G27" s="37">
        <v>223.45</v>
      </c>
      <c r="H27" s="37">
        <v>240.14171499999998</v>
      </c>
      <c r="I27" s="300">
        <f t="shared" si="4"/>
        <v>276.40311396499999</v>
      </c>
    </row>
    <row r="28" spans="1:9" ht="13.5" thickBot="1" x14ac:dyDescent="0.25">
      <c r="A28" s="44"/>
      <c r="B28" s="39" t="s">
        <v>23</v>
      </c>
      <c r="C28" s="40">
        <v>5</v>
      </c>
      <c r="D28" s="75">
        <v>602</v>
      </c>
      <c r="E28" s="76" t="s">
        <v>28</v>
      </c>
      <c r="F28" s="43">
        <f>'2023-2024'!F63</f>
        <v>2.3353875281755201</v>
      </c>
      <c r="G28" s="43">
        <v>266.99</v>
      </c>
      <c r="H28" s="43">
        <v>286.93415299999998</v>
      </c>
      <c r="I28" s="300">
        <f t="shared" si="4"/>
        <v>330.261210103</v>
      </c>
    </row>
    <row r="29" spans="1:9" ht="13.5" thickBot="1" x14ac:dyDescent="0.25">
      <c r="A29" s="44"/>
      <c r="B29" s="50"/>
      <c r="C29" s="51"/>
      <c r="D29" s="52"/>
      <c r="E29" s="63"/>
      <c r="F29" s="54"/>
      <c r="G29" s="54"/>
      <c r="H29" s="54"/>
      <c r="I29" s="54"/>
    </row>
    <row r="30" spans="1:9" ht="13.5" thickBot="1" x14ac:dyDescent="0.25">
      <c r="A30" s="44"/>
      <c r="B30" s="307" t="s">
        <v>41</v>
      </c>
      <c r="C30" s="308"/>
      <c r="D30" s="308"/>
      <c r="E30" s="308"/>
      <c r="F30" s="308"/>
      <c r="G30" s="308"/>
      <c r="H30" s="308"/>
      <c r="I30" s="308"/>
    </row>
    <row r="31" spans="1:9" x14ac:dyDescent="0.2">
      <c r="A31" s="44"/>
      <c r="B31" s="70" t="s">
        <v>43</v>
      </c>
      <c r="C31" s="90">
        <v>10</v>
      </c>
      <c r="D31" s="91">
        <v>16212</v>
      </c>
      <c r="E31" s="85"/>
      <c r="F31" s="92">
        <f>'2023-2024'!G66</f>
        <v>175.32</v>
      </c>
      <c r="G31" s="92">
        <v>175.32</v>
      </c>
      <c r="H31" s="92">
        <v>188.416404</v>
      </c>
      <c r="I31" s="300">
        <f t="shared" ref="I31:I36" si="5">H31*115.1/100</f>
        <v>216.86728100400001</v>
      </c>
    </row>
    <row r="32" spans="1:9" x14ac:dyDescent="0.2">
      <c r="A32" s="44"/>
      <c r="B32" s="74" t="s">
        <v>44</v>
      </c>
      <c r="C32" s="34">
        <v>11</v>
      </c>
      <c r="D32" s="93">
        <v>95496</v>
      </c>
      <c r="E32" s="36"/>
      <c r="F32" s="37">
        <f>'2023-2024'!G67</f>
        <v>175.32</v>
      </c>
      <c r="G32" s="37">
        <v>175.32</v>
      </c>
      <c r="H32" s="37">
        <v>188.416404</v>
      </c>
      <c r="I32" s="300">
        <f t="shared" si="5"/>
        <v>216.86728100400001</v>
      </c>
    </row>
    <row r="33" spans="1:9" x14ac:dyDescent="0.2">
      <c r="A33" s="44"/>
      <c r="B33" s="94" t="s">
        <v>107</v>
      </c>
      <c r="C33" s="95">
        <f>'2023-2024'!D15</f>
        <v>10</v>
      </c>
      <c r="D33" s="96"/>
      <c r="E33" s="97"/>
      <c r="F33" s="98">
        <f>'2023-2024'!G15</f>
        <v>230.75991439796368</v>
      </c>
      <c r="G33" s="98">
        <v>230.76</v>
      </c>
      <c r="H33" s="98">
        <v>247.997772</v>
      </c>
      <c r="I33" s="300">
        <f t="shared" si="5"/>
        <v>285.44543557200001</v>
      </c>
    </row>
    <row r="34" spans="1:9" x14ac:dyDescent="0.2">
      <c r="A34" s="44"/>
      <c r="B34" s="94" t="s">
        <v>108</v>
      </c>
      <c r="C34" s="95">
        <f>'2023-2024'!D16</f>
        <v>8</v>
      </c>
      <c r="D34" s="96"/>
      <c r="E34" s="97"/>
      <c r="F34" s="98">
        <f>'2023-2024'!G16</f>
        <v>461.64456388479107</v>
      </c>
      <c r="G34" s="98">
        <v>461.65</v>
      </c>
      <c r="H34" s="98">
        <v>496.13525499999997</v>
      </c>
      <c r="I34" s="300">
        <f t="shared" si="5"/>
        <v>571.05167850499993</v>
      </c>
    </row>
    <row r="35" spans="1:9" x14ac:dyDescent="0.2">
      <c r="A35" s="44"/>
      <c r="B35" s="94" t="s">
        <v>109</v>
      </c>
      <c r="C35" s="95">
        <f>'2023-2024'!D17</f>
        <v>0</v>
      </c>
      <c r="D35" s="96"/>
      <c r="E35" s="97"/>
      <c r="F35" s="98">
        <f>'2023-2024'!G17</f>
        <v>761.71353040990539</v>
      </c>
      <c r="G35" s="98">
        <v>761.71</v>
      </c>
      <c r="H35" s="98">
        <v>818.609737</v>
      </c>
      <c r="I35" s="300">
        <f t="shared" si="5"/>
        <v>942.21980728699998</v>
      </c>
    </row>
    <row r="36" spans="1:9" ht="13.5" thickBot="1" x14ac:dyDescent="0.25">
      <c r="A36" s="44"/>
      <c r="B36" s="94" t="s">
        <v>110</v>
      </c>
      <c r="C36" s="40">
        <v>0</v>
      </c>
      <c r="D36" s="75"/>
      <c r="E36" s="76"/>
      <c r="F36" s="43"/>
      <c r="G36" s="43">
        <v>1066.4000000000001</v>
      </c>
      <c r="H36" s="43">
        <v>1146.06008</v>
      </c>
      <c r="I36" s="300">
        <f t="shared" si="5"/>
        <v>1319.1151520799999</v>
      </c>
    </row>
    <row r="37" spans="1:9" ht="13.5" thickBot="1" x14ac:dyDescent="0.25">
      <c r="A37" s="44"/>
      <c r="B37" s="60"/>
      <c r="C37" s="51"/>
      <c r="D37" s="52"/>
      <c r="E37" s="63"/>
      <c r="F37" s="54"/>
      <c r="G37" s="54"/>
      <c r="H37" s="54"/>
      <c r="I37" s="54"/>
    </row>
    <row r="38" spans="1:9" ht="13.5" thickBot="1" x14ac:dyDescent="0.25">
      <c r="A38" s="44"/>
      <c r="B38" s="307" t="s">
        <v>42</v>
      </c>
      <c r="C38" s="308"/>
      <c r="D38" s="308"/>
      <c r="E38" s="308"/>
      <c r="F38" s="308"/>
      <c r="G38" s="308"/>
      <c r="H38" s="308"/>
      <c r="I38" s="308"/>
    </row>
    <row r="39" spans="1:9" ht="13.5" thickBot="1" x14ac:dyDescent="0.25">
      <c r="A39" s="44"/>
      <c r="B39" s="74" t="s">
        <v>48</v>
      </c>
      <c r="C39" s="71">
        <v>58</v>
      </c>
      <c r="D39" s="72">
        <f>61399*12</f>
        <v>736788</v>
      </c>
      <c r="E39" s="99"/>
      <c r="F39" s="88">
        <f>'2023-2024'!G70</f>
        <v>169</v>
      </c>
      <c r="G39" s="88">
        <v>169</v>
      </c>
      <c r="H39" s="88">
        <v>181.62430000000001</v>
      </c>
      <c r="I39" s="300">
        <f>H39*115.1/100</f>
        <v>209.0495693</v>
      </c>
    </row>
    <row r="40" spans="1:9" ht="13.5" thickBot="1" x14ac:dyDescent="0.25">
      <c r="A40" s="44"/>
      <c r="B40" s="50"/>
      <c r="C40" s="51"/>
      <c r="D40" s="52"/>
      <c r="E40" s="64"/>
      <c r="F40" s="54"/>
      <c r="G40" s="54"/>
      <c r="H40" s="54"/>
      <c r="I40" s="54"/>
    </row>
    <row r="41" spans="1:9" ht="13.5" thickBot="1" x14ac:dyDescent="0.25">
      <c r="A41" s="44"/>
      <c r="B41" s="307" t="s">
        <v>35</v>
      </c>
      <c r="C41" s="308"/>
      <c r="D41" s="308"/>
      <c r="E41" s="308"/>
      <c r="F41" s="308"/>
      <c r="G41" s="308"/>
      <c r="H41" s="308"/>
      <c r="I41" s="308"/>
    </row>
    <row r="42" spans="1:9" x14ac:dyDescent="0.2">
      <c r="A42" s="44"/>
      <c r="B42" s="89" t="s">
        <v>43</v>
      </c>
      <c r="C42" s="90">
        <v>89</v>
      </c>
      <c r="D42" s="91">
        <f>51875*12</f>
        <v>622500</v>
      </c>
      <c r="E42" s="85"/>
      <c r="F42" s="92">
        <f>'2023-2024'!G72</f>
        <v>250.95</v>
      </c>
      <c r="G42" s="92">
        <v>250.95</v>
      </c>
      <c r="H42" s="92">
        <v>269.695965</v>
      </c>
      <c r="I42" s="300">
        <f t="shared" ref="I42:I43" si="6">H42*115.1/100</f>
        <v>310.42005571499999</v>
      </c>
    </row>
    <row r="43" spans="1:9" ht="13.5" thickBot="1" x14ac:dyDescent="0.25">
      <c r="A43" s="44"/>
      <c r="B43" s="39" t="s">
        <v>44</v>
      </c>
      <c r="C43" s="40">
        <v>20</v>
      </c>
      <c r="D43" s="75">
        <f>307141*12</f>
        <v>3685692</v>
      </c>
      <c r="E43" s="76"/>
      <c r="F43" s="43">
        <f>'2023-2024'!G73</f>
        <v>253.24</v>
      </c>
      <c r="G43" s="43">
        <v>253.24</v>
      </c>
      <c r="H43" s="43">
        <v>272.15702799999997</v>
      </c>
      <c r="I43" s="300">
        <f t="shared" si="6"/>
        <v>313.25273922799994</v>
      </c>
    </row>
    <row r="44" spans="1:9" ht="13.5" thickBot="1" x14ac:dyDescent="0.25">
      <c r="A44" s="44"/>
      <c r="B44" s="60"/>
      <c r="C44" s="51"/>
      <c r="D44" s="52"/>
      <c r="E44" s="63"/>
      <c r="F44" s="54"/>
      <c r="G44" s="54"/>
      <c r="H44" s="54"/>
      <c r="I44" s="54"/>
    </row>
    <row r="45" spans="1:9" ht="13.5" thickBot="1" x14ac:dyDescent="0.25">
      <c r="A45" s="44"/>
      <c r="B45" s="307" t="s">
        <v>88</v>
      </c>
      <c r="C45" s="308"/>
      <c r="D45" s="308"/>
      <c r="E45" s="308"/>
      <c r="F45" s="308"/>
      <c r="G45" s="308"/>
      <c r="H45" s="308"/>
      <c r="I45" s="308"/>
    </row>
    <row r="46" spans="1:9" ht="13.5" thickBot="1" x14ac:dyDescent="0.25">
      <c r="A46" s="44"/>
      <c r="B46" s="74" t="s">
        <v>48</v>
      </c>
      <c r="C46" s="86">
        <v>49</v>
      </c>
      <c r="D46" s="87">
        <f>51875*12</f>
        <v>622500</v>
      </c>
      <c r="E46" s="73"/>
      <c r="F46" s="88">
        <f>'2023-2024'!G76</f>
        <v>193.66</v>
      </c>
      <c r="G46" s="88">
        <v>193.66</v>
      </c>
      <c r="H46" s="88">
        <v>208.12640199999998</v>
      </c>
      <c r="I46" s="300">
        <f t="shared" ref="I46:I47" si="7">H46*115.1/100</f>
        <v>239.55348870199995</v>
      </c>
    </row>
    <row r="47" spans="1:9" ht="13.5" thickBot="1" x14ac:dyDescent="0.25">
      <c r="A47" s="44"/>
      <c r="B47" s="77" t="s">
        <v>107</v>
      </c>
      <c r="C47" s="86">
        <v>49</v>
      </c>
      <c r="D47" s="87"/>
      <c r="E47" s="73"/>
      <c r="F47" s="88">
        <f>'2023-2024'!G25</f>
        <v>1110.2394365953385</v>
      </c>
      <c r="G47" s="88">
        <v>1110.24</v>
      </c>
      <c r="H47" s="88">
        <v>1193.1749279999999</v>
      </c>
      <c r="I47" s="300">
        <f t="shared" si="7"/>
        <v>1373.3443421279997</v>
      </c>
    </row>
    <row r="48" spans="1:9" ht="13.5" thickBot="1" x14ac:dyDescent="0.25">
      <c r="A48" s="44"/>
      <c r="B48" s="60"/>
      <c r="C48" s="61"/>
      <c r="D48" s="62"/>
      <c r="E48" s="63"/>
      <c r="F48" s="54"/>
      <c r="G48" s="54"/>
      <c r="H48" s="54"/>
      <c r="I48" s="54"/>
    </row>
    <row r="49" spans="1:9" x14ac:dyDescent="0.2">
      <c r="A49" s="44"/>
      <c r="B49" s="313" t="s">
        <v>55</v>
      </c>
      <c r="C49" s="314"/>
      <c r="D49" s="314"/>
      <c r="E49" s="314"/>
      <c r="F49" s="314"/>
      <c r="G49" s="314"/>
      <c r="H49" s="314"/>
      <c r="I49" s="315"/>
    </row>
    <row r="50" spans="1:9" ht="13.5" thickBot="1" x14ac:dyDescent="0.25">
      <c r="A50" s="44"/>
      <c r="B50" s="74" t="s">
        <v>48</v>
      </c>
      <c r="C50" s="101">
        <v>112</v>
      </c>
      <c r="D50" s="101">
        <v>3</v>
      </c>
      <c r="E50" s="101"/>
      <c r="F50" s="118">
        <f>'2023-2024'!G79</f>
        <v>193.66</v>
      </c>
      <c r="G50" s="118">
        <v>193.66</v>
      </c>
      <c r="H50" s="118">
        <v>208.12640199999998</v>
      </c>
      <c r="I50" s="300">
        <f t="shared" ref="I50:I53" si="8">H50*115.1/100</f>
        <v>239.55348870199995</v>
      </c>
    </row>
    <row r="51" spans="1:9" ht="13.5" thickBot="1" x14ac:dyDescent="0.25">
      <c r="A51" s="44"/>
      <c r="B51" s="77" t="s">
        <v>111</v>
      </c>
      <c r="C51" s="78"/>
      <c r="D51" s="79"/>
      <c r="E51" s="76"/>
      <c r="F51" s="116">
        <f>'2023-2024'!G26</f>
        <v>1543.5361073874001</v>
      </c>
      <c r="G51" s="116">
        <v>1543.54</v>
      </c>
      <c r="H51" s="116">
        <v>1658.8424379999999</v>
      </c>
      <c r="I51" s="300">
        <f t="shared" si="8"/>
        <v>1909.3276461379999</v>
      </c>
    </row>
    <row r="52" spans="1:9" ht="13.5" thickBot="1" x14ac:dyDescent="0.25">
      <c r="A52" s="44"/>
      <c r="B52" s="77" t="s">
        <v>108</v>
      </c>
      <c r="C52" s="78"/>
      <c r="D52" s="79"/>
      <c r="E52" s="76"/>
      <c r="F52" s="116">
        <f>'2023-2024'!G27</f>
        <v>1869.6604837334039</v>
      </c>
      <c r="G52" s="116">
        <v>1869.66</v>
      </c>
      <c r="H52" s="116">
        <v>2009.3236019999999</v>
      </c>
      <c r="I52" s="300">
        <f t="shared" si="8"/>
        <v>2312.7314659019999</v>
      </c>
    </row>
    <row r="53" spans="1:9" ht="13.5" thickBot="1" x14ac:dyDescent="0.25">
      <c r="A53" s="44"/>
      <c r="B53" s="77" t="s">
        <v>109</v>
      </c>
      <c r="C53" s="78"/>
      <c r="D53" s="79"/>
      <c r="E53" s="76"/>
      <c r="F53" s="116">
        <f>'2023-2024'!G28</f>
        <v>3171.0816318944003</v>
      </c>
      <c r="G53" s="116">
        <v>3171.08</v>
      </c>
      <c r="H53" s="116">
        <v>3407.9596759999999</v>
      </c>
      <c r="I53" s="300">
        <f t="shared" si="8"/>
        <v>3922.5615870759998</v>
      </c>
    </row>
    <row r="54" spans="1:9" ht="13.5" thickBot="1" x14ac:dyDescent="0.25">
      <c r="A54" s="44"/>
      <c r="B54" s="77"/>
      <c r="C54" s="78"/>
      <c r="D54" s="79"/>
      <c r="E54" s="76"/>
      <c r="F54" s="43"/>
      <c r="G54" s="43"/>
      <c r="H54" s="43"/>
      <c r="I54" s="43"/>
    </row>
    <row r="55" spans="1:9" ht="13.5" thickBot="1" x14ac:dyDescent="0.25">
      <c r="A55" s="44"/>
      <c r="B55" s="60"/>
      <c r="C55" s="61"/>
      <c r="D55" s="62"/>
      <c r="E55" s="63"/>
      <c r="F55" s="54"/>
      <c r="G55" s="54"/>
      <c r="H55" s="54"/>
      <c r="I55" s="54"/>
    </row>
    <row r="56" spans="1:9" ht="13.5" thickBot="1" x14ac:dyDescent="0.25">
      <c r="A56" s="44"/>
      <c r="B56" s="307" t="s">
        <v>32</v>
      </c>
      <c r="C56" s="308"/>
      <c r="D56" s="308"/>
      <c r="E56" s="308"/>
      <c r="F56" s="308"/>
      <c r="G56" s="308"/>
      <c r="H56" s="308"/>
      <c r="I56" s="308"/>
    </row>
    <row r="57" spans="1:9" x14ac:dyDescent="0.2">
      <c r="A57" s="44"/>
      <c r="B57" s="74" t="s">
        <v>48</v>
      </c>
      <c r="C57" s="83">
        <v>31</v>
      </c>
      <c r="D57" s="84">
        <v>696398</v>
      </c>
      <c r="E57" s="85"/>
      <c r="F57" s="117">
        <f>'2023-2024'!G85</f>
        <v>137.51</v>
      </c>
      <c r="G57" s="117">
        <v>137.51</v>
      </c>
      <c r="H57" s="117">
        <v>147.78199699999999</v>
      </c>
      <c r="I57" s="300">
        <f t="shared" ref="I57:I60" si="9">H57*115.1/100</f>
        <v>170.097078547</v>
      </c>
    </row>
    <row r="58" spans="1:9" ht="13.5" thickBot="1" x14ac:dyDescent="0.25">
      <c r="A58" s="44"/>
      <c r="B58" s="77" t="s">
        <v>112</v>
      </c>
      <c r="C58" s="78"/>
      <c r="D58" s="79"/>
      <c r="E58" s="76"/>
      <c r="F58" s="116">
        <f>'2023-2024'!G29</f>
        <v>6030.9415465629972</v>
      </c>
      <c r="G58" s="116">
        <v>6030.94</v>
      </c>
      <c r="H58" s="116">
        <v>6481.4512179999992</v>
      </c>
      <c r="I58" s="300">
        <f t="shared" si="9"/>
        <v>7460.1503519179987</v>
      </c>
    </row>
    <row r="59" spans="1:9" ht="13.5" thickBot="1" x14ac:dyDescent="0.25">
      <c r="A59" s="44"/>
      <c r="B59" s="77" t="s">
        <v>113</v>
      </c>
      <c r="C59" s="78"/>
      <c r="D59" s="79"/>
      <c r="E59" s="76"/>
      <c r="F59" s="116">
        <f>'2023-2024'!J101</f>
        <v>208.31098952996797</v>
      </c>
      <c r="G59" s="116">
        <v>208.31</v>
      </c>
      <c r="H59" s="116">
        <v>223.87075700000003</v>
      </c>
      <c r="I59" s="300">
        <f t="shared" si="9"/>
        <v>257.67524130700002</v>
      </c>
    </row>
    <row r="60" spans="1:9" ht="13.5" thickBot="1" x14ac:dyDescent="0.25">
      <c r="A60" s="44"/>
      <c r="B60" s="77" t="s">
        <v>114</v>
      </c>
      <c r="C60" s="78"/>
      <c r="D60" s="79"/>
      <c r="E60" s="76"/>
      <c r="F60" s="116">
        <f>'2023-2024'!J102</f>
        <v>208.79</v>
      </c>
      <c r="G60" s="116">
        <v>208.79</v>
      </c>
      <c r="H60" s="116">
        <v>224.38661300000001</v>
      </c>
      <c r="I60" s="300">
        <f t="shared" si="9"/>
        <v>258.26899156300004</v>
      </c>
    </row>
    <row r="61" spans="1:9" ht="13.5" thickBot="1" x14ac:dyDescent="0.25">
      <c r="A61" s="44"/>
      <c r="B61" s="55"/>
      <c r="C61" s="56"/>
      <c r="D61" s="57"/>
      <c r="E61" s="58"/>
      <c r="F61" s="59"/>
      <c r="G61" s="59"/>
      <c r="H61" s="59"/>
      <c r="I61" s="59"/>
    </row>
    <row r="62" spans="1:9" x14ac:dyDescent="0.2">
      <c r="A62" s="44"/>
      <c r="B62" s="309" t="s">
        <v>10</v>
      </c>
      <c r="C62" s="310"/>
      <c r="D62" s="310"/>
      <c r="E62" s="310"/>
      <c r="F62" s="310"/>
      <c r="G62" s="310"/>
      <c r="H62" s="310"/>
      <c r="I62" s="311"/>
    </row>
    <row r="63" spans="1:9" x14ac:dyDescent="0.2">
      <c r="A63" s="44"/>
      <c r="B63" s="74" t="s">
        <v>48</v>
      </c>
      <c r="C63" s="34">
        <v>0</v>
      </c>
      <c r="D63" s="35"/>
      <c r="E63" s="35"/>
      <c r="F63" s="37">
        <f>'2023-2024'!$G$88</f>
        <v>169.59</v>
      </c>
      <c r="G63" s="37">
        <v>169.59</v>
      </c>
      <c r="H63" s="37">
        <v>182.25837300000001</v>
      </c>
      <c r="I63" s="300">
        <f t="shared" ref="I63:I66" si="10">H63*115.1/100</f>
        <v>209.77938732300001</v>
      </c>
    </row>
    <row r="64" spans="1:9" x14ac:dyDescent="0.2">
      <c r="A64" s="44"/>
      <c r="B64" s="74" t="s">
        <v>107</v>
      </c>
      <c r="C64" s="80"/>
      <c r="D64" s="81"/>
      <c r="E64" s="36"/>
      <c r="F64" s="37">
        <f>'2023-2024'!G39</f>
        <v>1112.67</v>
      </c>
      <c r="G64" s="37">
        <v>1112.67</v>
      </c>
      <c r="H64" s="37">
        <v>1195.7864489999999</v>
      </c>
      <c r="I64" s="300">
        <f t="shared" si="10"/>
        <v>1376.350202799</v>
      </c>
    </row>
    <row r="65" spans="1:9" x14ac:dyDescent="0.2">
      <c r="A65" s="44"/>
      <c r="B65" s="74" t="s">
        <v>108</v>
      </c>
      <c r="C65" s="80"/>
      <c r="D65" s="81"/>
      <c r="E65" s="36"/>
      <c r="F65" s="37">
        <f>'2023-2024'!G40</f>
        <v>1698.11</v>
      </c>
      <c r="G65" s="37">
        <v>1698.11</v>
      </c>
      <c r="H65" s="37">
        <v>1824.958817</v>
      </c>
      <c r="I65" s="300">
        <f t="shared" si="10"/>
        <v>2100.5275983669999</v>
      </c>
    </row>
    <row r="66" spans="1:9" ht="13.5" thickBot="1" x14ac:dyDescent="0.25">
      <c r="A66" s="44"/>
      <c r="B66" s="77" t="s">
        <v>109</v>
      </c>
      <c r="C66" s="78"/>
      <c r="D66" s="82"/>
      <c r="E66" s="76"/>
      <c r="F66" s="43">
        <f>'2023-2024'!G41</f>
        <v>3145.58</v>
      </c>
      <c r="G66" s="43">
        <v>3145.58</v>
      </c>
      <c r="H66" s="43">
        <v>3380.554826</v>
      </c>
      <c r="I66" s="300">
        <f t="shared" si="10"/>
        <v>3891.0186047259999</v>
      </c>
    </row>
    <row r="67" spans="1:9" ht="13.5" thickBot="1" x14ac:dyDescent="0.25">
      <c r="A67" s="44"/>
      <c r="B67" s="69"/>
      <c r="C67" s="46"/>
      <c r="D67" s="47"/>
      <c r="E67" s="48"/>
      <c r="F67" s="49"/>
      <c r="G67" s="49"/>
      <c r="H67" s="49"/>
      <c r="I67" s="49"/>
    </row>
    <row r="68" spans="1:9" ht="13.5" thickBot="1" x14ac:dyDescent="0.25">
      <c r="A68" s="44"/>
      <c r="B68" s="307" t="s">
        <v>12</v>
      </c>
      <c r="C68" s="308"/>
      <c r="D68" s="308"/>
      <c r="E68" s="308"/>
      <c r="F68" s="308"/>
      <c r="G68" s="308"/>
      <c r="H68" s="308"/>
      <c r="I68" s="308"/>
    </row>
    <row r="69" spans="1:9" ht="13.5" thickBot="1" x14ac:dyDescent="0.25">
      <c r="A69" s="44"/>
      <c r="B69" s="70" t="s">
        <v>48</v>
      </c>
      <c r="C69" s="71">
        <v>3</v>
      </c>
      <c r="D69" s="72">
        <v>404096</v>
      </c>
      <c r="E69" s="73"/>
      <c r="F69" s="118">
        <f>'2023-2024'!$G$91</f>
        <v>132.91999999999999</v>
      </c>
      <c r="G69" s="118">
        <v>132.91999999999999</v>
      </c>
      <c r="H69" s="118">
        <v>142.84912399999999</v>
      </c>
      <c r="I69" s="300">
        <f t="shared" ref="I69:I71" si="11">H69*115.1/100</f>
        <v>164.41934172399996</v>
      </c>
    </row>
    <row r="70" spans="1:9" ht="13.5" thickBot="1" x14ac:dyDescent="0.25">
      <c r="A70" s="44"/>
      <c r="B70" s="74" t="s">
        <v>115</v>
      </c>
      <c r="C70" s="40"/>
      <c r="D70" s="75"/>
      <c r="E70" s="76"/>
      <c r="F70" s="116">
        <f>'2023-2024'!J103</f>
        <v>180.85869776371885</v>
      </c>
      <c r="G70" s="116">
        <v>180.86</v>
      </c>
      <c r="H70" s="116">
        <v>194.37024199999999</v>
      </c>
      <c r="I70" s="300">
        <f t="shared" si="11"/>
        <v>223.72014854199998</v>
      </c>
    </row>
    <row r="71" spans="1:9" ht="13.5" thickBot="1" x14ac:dyDescent="0.25">
      <c r="A71" s="44"/>
      <c r="B71" s="77" t="s">
        <v>112</v>
      </c>
      <c r="C71" s="78"/>
      <c r="D71" s="79"/>
      <c r="E71" s="76"/>
      <c r="F71" s="116">
        <f>'2023-2024'!G42</f>
        <v>6030.9415465629972</v>
      </c>
      <c r="G71" s="116">
        <v>6030.94</v>
      </c>
      <c r="H71" s="116">
        <v>6481.4512179999992</v>
      </c>
      <c r="I71" s="300">
        <f t="shared" si="11"/>
        <v>7460.1503519179987</v>
      </c>
    </row>
    <row r="72" spans="1:9" x14ac:dyDescent="0.2">
      <c r="A72" s="44"/>
      <c r="B72" s="102"/>
      <c r="C72" s="103"/>
      <c r="D72" s="104"/>
      <c r="E72" s="105"/>
      <c r="F72" s="106"/>
      <c r="G72" s="106"/>
      <c r="H72" s="44"/>
      <c r="I72" s="44"/>
    </row>
    <row r="73" spans="1:9" x14ac:dyDescent="0.2">
      <c r="A73" s="44"/>
      <c r="B73" s="102"/>
      <c r="C73" s="103"/>
      <c r="D73" s="104"/>
      <c r="E73" s="105"/>
      <c r="F73" s="106"/>
      <c r="G73" s="106"/>
      <c r="H73" s="44"/>
      <c r="I73" s="44"/>
    </row>
    <row r="74" spans="1:9" x14ac:dyDescent="0.2">
      <c r="A74" s="44"/>
      <c r="B74" s="305" t="s">
        <v>84</v>
      </c>
      <c r="C74" s="306"/>
      <c r="D74" s="306"/>
      <c r="E74" s="306"/>
      <c r="F74" s="306"/>
      <c r="G74" s="306"/>
      <c r="H74" s="306"/>
      <c r="I74" s="306"/>
    </row>
    <row r="75" spans="1:9" ht="13.5" thickBot="1" x14ac:dyDescent="0.25">
      <c r="A75" s="44"/>
      <c r="B75" s="305" t="s">
        <v>90</v>
      </c>
      <c r="C75" s="306"/>
      <c r="D75" s="306"/>
      <c r="E75" s="306"/>
      <c r="F75" s="306"/>
      <c r="G75" s="306"/>
      <c r="H75" s="306"/>
      <c r="I75" s="306"/>
    </row>
    <row r="76" spans="1:9" ht="26.25" thickBot="1" x14ac:dyDescent="0.25">
      <c r="A76" s="44"/>
      <c r="B76" s="109"/>
      <c r="C76" s="109"/>
      <c r="D76" s="111"/>
      <c r="E76" s="111"/>
      <c r="F76" s="110" t="s">
        <v>93</v>
      </c>
      <c r="G76" s="110" t="s">
        <v>99</v>
      </c>
      <c r="H76" s="289" t="s">
        <v>125</v>
      </c>
      <c r="I76" s="289" t="s">
        <v>122</v>
      </c>
    </row>
    <row r="77" spans="1:9" ht="13.5" thickBot="1" x14ac:dyDescent="0.25">
      <c r="A77" s="44"/>
      <c r="B77" s="70" t="s">
        <v>48</v>
      </c>
      <c r="C77" s="112">
        <v>0</v>
      </c>
      <c r="D77" s="113">
        <v>0</v>
      </c>
      <c r="E77" s="108"/>
      <c r="F77" s="43">
        <f>'2023-2024'!K97</f>
        <v>99.69</v>
      </c>
      <c r="G77" s="43">
        <v>99.69</v>
      </c>
      <c r="H77" s="43">
        <v>107.13684299999998</v>
      </c>
      <c r="I77" s="300">
        <v>132</v>
      </c>
    </row>
    <row r="78" spans="1:9" x14ac:dyDescent="0.2">
      <c r="A78" s="44"/>
      <c r="B78" s="44"/>
      <c r="C78" s="107"/>
      <c r="D78" s="107"/>
      <c r="E78" s="107"/>
      <c r="F78" s="106"/>
      <c r="G78" s="106"/>
      <c r="H78" s="44"/>
      <c r="I78" s="292"/>
    </row>
    <row r="79" spans="1:9" x14ac:dyDescent="0.2">
      <c r="A79" s="44"/>
      <c r="B79" s="44"/>
      <c r="C79" s="44"/>
      <c r="D79" s="44"/>
      <c r="E79" s="44"/>
      <c r="F79" s="44"/>
      <c r="G79" s="44"/>
      <c r="H79" s="44"/>
      <c r="I79" s="292"/>
    </row>
    <row r="80" spans="1:9" x14ac:dyDescent="0.2">
      <c r="I80" s="3"/>
    </row>
    <row r="81" spans="9:9" x14ac:dyDescent="0.2">
      <c r="I81" s="3"/>
    </row>
    <row r="82" spans="9:9" x14ac:dyDescent="0.2">
      <c r="I82" s="3"/>
    </row>
    <row r="83" spans="9:9" x14ac:dyDescent="0.2">
      <c r="I83" s="3"/>
    </row>
    <row r="84" spans="9:9" x14ac:dyDescent="0.2">
      <c r="I84" s="3"/>
    </row>
    <row r="85" spans="9:9" x14ac:dyDescent="0.2">
      <c r="I85" s="3"/>
    </row>
    <row r="86" spans="9:9" x14ac:dyDescent="0.2">
      <c r="I86" s="3"/>
    </row>
    <row r="87" spans="9:9" x14ac:dyDescent="0.2">
      <c r="I87" s="3"/>
    </row>
    <row r="88" spans="9:9" x14ac:dyDescent="0.2">
      <c r="I88" s="3"/>
    </row>
    <row r="89" spans="9:9" x14ac:dyDescent="0.2">
      <c r="I89" s="3"/>
    </row>
    <row r="90" spans="9:9" x14ac:dyDescent="0.2">
      <c r="I90" s="3"/>
    </row>
    <row r="91" spans="9:9" x14ac:dyDescent="0.2">
      <c r="I91" s="3"/>
    </row>
    <row r="92" spans="9:9" x14ac:dyDescent="0.2">
      <c r="I92" s="3"/>
    </row>
    <row r="93" spans="9:9" x14ac:dyDescent="0.2">
      <c r="I93" s="3"/>
    </row>
    <row r="94" spans="9:9" x14ac:dyDescent="0.2">
      <c r="I94" s="3"/>
    </row>
    <row r="95" spans="9:9" x14ac:dyDescent="0.2">
      <c r="I95" s="3"/>
    </row>
    <row r="96" spans="9:9" x14ac:dyDescent="0.2">
      <c r="I96" s="3"/>
    </row>
    <row r="97" spans="9:9" x14ac:dyDescent="0.2">
      <c r="I97" s="3"/>
    </row>
    <row r="98" spans="9:9" x14ac:dyDescent="0.2">
      <c r="I98" s="3"/>
    </row>
    <row r="99" spans="9:9" x14ac:dyDescent="0.2">
      <c r="I99" s="3"/>
    </row>
    <row r="100" spans="9:9" x14ac:dyDescent="0.2">
      <c r="I100" s="3"/>
    </row>
    <row r="101" spans="9:9" x14ac:dyDescent="0.2">
      <c r="I101" s="3"/>
    </row>
    <row r="102" spans="9:9" x14ac:dyDescent="0.2">
      <c r="I102" s="3"/>
    </row>
    <row r="103" spans="9:9" x14ac:dyDescent="0.2">
      <c r="I103" s="3"/>
    </row>
    <row r="104" spans="9:9" x14ac:dyDescent="0.2">
      <c r="I104" s="3"/>
    </row>
    <row r="105" spans="9:9" x14ac:dyDescent="0.2">
      <c r="I105" s="3"/>
    </row>
    <row r="106" spans="9:9" x14ac:dyDescent="0.2">
      <c r="I106" s="3"/>
    </row>
    <row r="107" spans="9:9" x14ac:dyDescent="0.2">
      <c r="I107" s="3"/>
    </row>
    <row r="108" spans="9:9" x14ac:dyDescent="0.2">
      <c r="I108" s="3"/>
    </row>
    <row r="109" spans="9:9" x14ac:dyDescent="0.2">
      <c r="I109" s="3"/>
    </row>
    <row r="110" spans="9:9" x14ac:dyDescent="0.2">
      <c r="I110" s="3"/>
    </row>
    <row r="111" spans="9:9" x14ac:dyDescent="0.2">
      <c r="I111" s="3"/>
    </row>
    <row r="112" spans="9:9" x14ac:dyDescent="0.2">
      <c r="I112" s="3"/>
    </row>
    <row r="113" spans="9:9" x14ac:dyDescent="0.2">
      <c r="I113" s="3"/>
    </row>
    <row r="114" spans="9:9" x14ac:dyDescent="0.2">
      <c r="I114" s="3"/>
    </row>
    <row r="115" spans="9:9" x14ac:dyDescent="0.2">
      <c r="I115" s="3"/>
    </row>
    <row r="116" spans="9:9" x14ac:dyDescent="0.2">
      <c r="I116" s="3"/>
    </row>
    <row r="117" spans="9:9" x14ac:dyDescent="0.2">
      <c r="I117" s="3"/>
    </row>
    <row r="118" spans="9:9" x14ac:dyDescent="0.2">
      <c r="I118" s="3"/>
    </row>
    <row r="119" spans="9:9" x14ac:dyDescent="0.2">
      <c r="I119" s="3"/>
    </row>
    <row r="120" spans="9:9" x14ac:dyDescent="0.2">
      <c r="I120" s="3"/>
    </row>
    <row r="121" spans="9:9" x14ac:dyDescent="0.2">
      <c r="I121" s="3"/>
    </row>
    <row r="122" spans="9:9" x14ac:dyDescent="0.2">
      <c r="I122" s="3"/>
    </row>
    <row r="123" spans="9:9" x14ac:dyDescent="0.2">
      <c r="I123" s="3"/>
    </row>
    <row r="124" spans="9:9" x14ac:dyDescent="0.2">
      <c r="I124" s="3"/>
    </row>
    <row r="125" spans="9:9" x14ac:dyDescent="0.2">
      <c r="I125" s="3"/>
    </row>
    <row r="126" spans="9:9" x14ac:dyDescent="0.2">
      <c r="I126" s="3"/>
    </row>
    <row r="127" spans="9:9" x14ac:dyDescent="0.2">
      <c r="I127" s="3"/>
    </row>
    <row r="128" spans="9:9" x14ac:dyDescent="0.2">
      <c r="I128" s="3"/>
    </row>
    <row r="129" spans="9:9" x14ac:dyDescent="0.2">
      <c r="I129" s="3"/>
    </row>
    <row r="130" spans="9:9" x14ac:dyDescent="0.2">
      <c r="I130" s="3"/>
    </row>
    <row r="131" spans="9:9" x14ac:dyDescent="0.2">
      <c r="I131" s="3"/>
    </row>
    <row r="132" spans="9:9" x14ac:dyDescent="0.2">
      <c r="I132" s="3"/>
    </row>
    <row r="133" spans="9:9" x14ac:dyDescent="0.2">
      <c r="I133" s="3"/>
    </row>
    <row r="134" spans="9:9" x14ac:dyDescent="0.2">
      <c r="I134" s="3"/>
    </row>
    <row r="135" spans="9:9" x14ac:dyDescent="0.2">
      <c r="I135" s="3"/>
    </row>
    <row r="136" spans="9:9" x14ac:dyDescent="0.2">
      <c r="I136" s="3"/>
    </row>
    <row r="137" spans="9:9" x14ac:dyDescent="0.2">
      <c r="I137" s="3"/>
    </row>
    <row r="138" spans="9:9" x14ac:dyDescent="0.2">
      <c r="I138" s="3"/>
    </row>
    <row r="139" spans="9:9" x14ac:dyDescent="0.2">
      <c r="I139" s="3"/>
    </row>
    <row r="140" spans="9:9" x14ac:dyDescent="0.2">
      <c r="I140" s="3"/>
    </row>
    <row r="141" spans="9:9" x14ac:dyDescent="0.2">
      <c r="I141" s="3"/>
    </row>
    <row r="142" spans="9:9" x14ac:dyDescent="0.2">
      <c r="I142" s="3"/>
    </row>
    <row r="143" spans="9:9" x14ac:dyDescent="0.2">
      <c r="I143" s="3"/>
    </row>
    <row r="144" spans="9:9" x14ac:dyDescent="0.2">
      <c r="I144" s="3"/>
    </row>
    <row r="145" spans="9:9" x14ac:dyDescent="0.2">
      <c r="I145" s="3"/>
    </row>
    <row r="146" spans="9:9" x14ac:dyDescent="0.2">
      <c r="I146" s="3"/>
    </row>
    <row r="147" spans="9:9" x14ac:dyDescent="0.2">
      <c r="I147" s="3"/>
    </row>
    <row r="148" spans="9:9" x14ac:dyDescent="0.2">
      <c r="I148" s="3"/>
    </row>
    <row r="149" spans="9:9" x14ac:dyDescent="0.2">
      <c r="I149" s="3"/>
    </row>
    <row r="150" spans="9:9" x14ac:dyDescent="0.2">
      <c r="I150" s="3"/>
    </row>
    <row r="151" spans="9:9" x14ac:dyDescent="0.2">
      <c r="I151" s="3"/>
    </row>
    <row r="152" spans="9:9" x14ac:dyDescent="0.2">
      <c r="I152" s="3"/>
    </row>
    <row r="153" spans="9:9" x14ac:dyDescent="0.2">
      <c r="I153" s="3"/>
    </row>
    <row r="154" spans="9:9" x14ac:dyDescent="0.2">
      <c r="I154" s="3"/>
    </row>
    <row r="155" spans="9:9" x14ac:dyDescent="0.2">
      <c r="I155" s="3"/>
    </row>
    <row r="156" spans="9:9" x14ac:dyDescent="0.2">
      <c r="I156" s="3"/>
    </row>
    <row r="157" spans="9:9" x14ac:dyDescent="0.2">
      <c r="I157" s="3"/>
    </row>
    <row r="158" spans="9:9" x14ac:dyDescent="0.2">
      <c r="I158" s="3"/>
    </row>
    <row r="159" spans="9:9" x14ac:dyDescent="0.2">
      <c r="I159" s="3"/>
    </row>
    <row r="160" spans="9:9" x14ac:dyDescent="0.2">
      <c r="I160" s="3"/>
    </row>
    <row r="161" spans="9:9" x14ac:dyDescent="0.2">
      <c r="I161" s="3"/>
    </row>
    <row r="162" spans="9:9" x14ac:dyDescent="0.2">
      <c r="I162" s="3"/>
    </row>
    <row r="163" spans="9:9" x14ac:dyDescent="0.2">
      <c r="I163" s="3"/>
    </row>
    <row r="164" spans="9:9" x14ac:dyDescent="0.2">
      <c r="I164" s="3"/>
    </row>
    <row r="165" spans="9:9" x14ac:dyDescent="0.2">
      <c r="I165" s="3"/>
    </row>
    <row r="166" spans="9:9" x14ac:dyDescent="0.2">
      <c r="I166" s="3"/>
    </row>
    <row r="167" spans="9:9" x14ac:dyDescent="0.2">
      <c r="I167" s="3"/>
    </row>
    <row r="168" spans="9:9" x14ac:dyDescent="0.2">
      <c r="I168" s="3"/>
    </row>
    <row r="169" spans="9:9" x14ac:dyDescent="0.2">
      <c r="I169" s="3"/>
    </row>
    <row r="170" spans="9:9" x14ac:dyDescent="0.2">
      <c r="I170" s="3"/>
    </row>
    <row r="171" spans="9:9" x14ac:dyDescent="0.2">
      <c r="I171" s="3"/>
    </row>
    <row r="172" spans="9:9" x14ac:dyDescent="0.2">
      <c r="I172" s="3"/>
    </row>
    <row r="173" spans="9:9" x14ac:dyDescent="0.2">
      <c r="I173" s="3"/>
    </row>
    <row r="174" spans="9:9" x14ac:dyDescent="0.2">
      <c r="I174" s="3"/>
    </row>
    <row r="175" spans="9:9" x14ac:dyDescent="0.2">
      <c r="I175" s="3"/>
    </row>
    <row r="176" spans="9:9" x14ac:dyDescent="0.2">
      <c r="I176" s="3"/>
    </row>
    <row r="177" spans="9:9" x14ac:dyDescent="0.2">
      <c r="I177" s="3"/>
    </row>
    <row r="178" spans="9:9" x14ac:dyDescent="0.2">
      <c r="I178" s="3"/>
    </row>
    <row r="179" spans="9:9" x14ac:dyDescent="0.2">
      <c r="I179" s="3"/>
    </row>
    <row r="180" spans="9:9" x14ac:dyDescent="0.2">
      <c r="I180" s="3"/>
    </row>
    <row r="181" spans="9:9" x14ac:dyDescent="0.2">
      <c r="I181" s="3"/>
    </row>
    <row r="182" spans="9:9" x14ac:dyDescent="0.2">
      <c r="I182" s="3"/>
    </row>
    <row r="183" spans="9:9" x14ac:dyDescent="0.2">
      <c r="I183" s="3"/>
    </row>
    <row r="184" spans="9:9" x14ac:dyDescent="0.2">
      <c r="I184" s="3"/>
    </row>
    <row r="185" spans="9:9" x14ac:dyDescent="0.2">
      <c r="I185" s="3"/>
    </row>
    <row r="186" spans="9:9" x14ac:dyDescent="0.2">
      <c r="I186" s="3"/>
    </row>
    <row r="187" spans="9:9" x14ac:dyDescent="0.2">
      <c r="I187" s="3"/>
    </row>
    <row r="188" spans="9:9" x14ac:dyDescent="0.2">
      <c r="I188" s="3"/>
    </row>
    <row r="189" spans="9:9" x14ac:dyDescent="0.2">
      <c r="I189" s="3"/>
    </row>
    <row r="190" spans="9:9" x14ac:dyDescent="0.2">
      <c r="I190" s="3"/>
    </row>
    <row r="191" spans="9:9" x14ac:dyDescent="0.2">
      <c r="I191" s="3"/>
    </row>
    <row r="192" spans="9:9" x14ac:dyDescent="0.2">
      <c r="I192" s="3"/>
    </row>
    <row r="193" spans="9:9" x14ac:dyDescent="0.2">
      <c r="I193" s="3"/>
    </row>
    <row r="194" spans="9:9" x14ac:dyDescent="0.2">
      <c r="I194" s="3"/>
    </row>
    <row r="195" spans="9:9" x14ac:dyDescent="0.2">
      <c r="I195" s="3"/>
    </row>
    <row r="196" spans="9:9" x14ac:dyDescent="0.2">
      <c r="I196" s="3"/>
    </row>
    <row r="197" spans="9:9" x14ac:dyDescent="0.2">
      <c r="I197" s="3"/>
    </row>
    <row r="198" spans="9:9" x14ac:dyDescent="0.2">
      <c r="I198" s="3"/>
    </row>
    <row r="199" spans="9:9" x14ac:dyDescent="0.2">
      <c r="I199" s="3"/>
    </row>
    <row r="200" spans="9:9" x14ac:dyDescent="0.2">
      <c r="I200" s="3"/>
    </row>
    <row r="201" spans="9:9" x14ac:dyDescent="0.2">
      <c r="I201" s="3"/>
    </row>
    <row r="202" spans="9:9" x14ac:dyDescent="0.2">
      <c r="I202" s="3"/>
    </row>
    <row r="203" spans="9:9" x14ac:dyDescent="0.2">
      <c r="I203" s="3"/>
    </row>
    <row r="204" spans="9:9" x14ac:dyDescent="0.2">
      <c r="I204" s="3"/>
    </row>
    <row r="205" spans="9:9" x14ac:dyDescent="0.2">
      <c r="I205" s="3"/>
    </row>
    <row r="206" spans="9:9" x14ac:dyDescent="0.2">
      <c r="I206" s="3"/>
    </row>
    <row r="207" spans="9:9" x14ac:dyDescent="0.2">
      <c r="I207" s="3"/>
    </row>
    <row r="208" spans="9:9" x14ac:dyDescent="0.2">
      <c r="I208" s="3"/>
    </row>
    <row r="209" spans="9:9" x14ac:dyDescent="0.2">
      <c r="I209" s="3"/>
    </row>
    <row r="210" spans="9:9" x14ac:dyDescent="0.2">
      <c r="I210" s="3"/>
    </row>
    <row r="211" spans="9:9" x14ac:dyDescent="0.2">
      <c r="I211" s="3"/>
    </row>
    <row r="212" spans="9:9" x14ac:dyDescent="0.2">
      <c r="I212" s="3"/>
    </row>
    <row r="213" spans="9:9" x14ac:dyDescent="0.2">
      <c r="I213" s="3"/>
    </row>
    <row r="214" spans="9:9" x14ac:dyDescent="0.2">
      <c r="I214" s="3"/>
    </row>
    <row r="215" spans="9:9" x14ac:dyDescent="0.2">
      <c r="I215" s="3"/>
    </row>
    <row r="216" spans="9:9" x14ac:dyDescent="0.2">
      <c r="I216" s="3"/>
    </row>
    <row r="217" spans="9:9" x14ac:dyDescent="0.2">
      <c r="I217" s="3"/>
    </row>
    <row r="218" spans="9:9" x14ac:dyDescent="0.2">
      <c r="I218" s="3"/>
    </row>
    <row r="219" spans="9:9" x14ac:dyDescent="0.2">
      <c r="I219" s="3"/>
    </row>
    <row r="220" spans="9:9" x14ac:dyDescent="0.2">
      <c r="I220" s="3"/>
    </row>
    <row r="221" spans="9:9" x14ac:dyDescent="0.2">
      <c r="I221" s="3"/>
    </row>
    <row r="222" spans="9:9" x14ac:dyDescent="0.2">
      <c r="I222" s="3"/>
    </row>
    <row r="223" spans="9:9" x14ac:dyDescent="0.2">
      <c r="I223" s="3"/>
    </row>
    <row r="224" spans="9:9" x14ac:dyDescent="0.2">
      <c r="I224" s="3"/>
    </row>
    <row r="225" spans="9:9" x14ac:dyDescent="0.2">
      <c r="I225" s="3"/>
    </row>
    <row r="226" spans="9:9" x14ac:dyDescent="0.2">
      <c r="I226" s="3"/>
    </row>
    <row r="227" spans="9:9" x14ac:dyDescent="0.2">
      <c r="I227" s="3"/>
    </row>
    <row r="228" spans="9:9" x14ac:dyDescent="0.2">
      <c r="I228" s="3"/>
    </row>
    <row r="229" spans="9:9" x14ac:dyDescent="0.2">
      <c r="I229" s="3"/>
    </row>
    <row r="230" spans="9:9" x14ac:dyDescent="0.2">
      <c r="I230" s="3"/>
    </row>
    <row r="231" spans="9:9" x14ac:dyDescent="0.2">
      <c r="I231" s="3"/>
    </row>
    <row r="232" spans="9:9" x14ac:dyDescent="0.2">
      <c r="I232" s="3"/>
    </row>
    <row r="233" spans="9:9" x14ac:dyDescent="0.2">
      <c r="I233" s="3"/>
    </row>
    <row r="234" spans="9:9" x14ac:dyDescent="0.2">
      <c r="I234" s="3"/>
    </row>
    <row r="235" spans="9:9" x14ac:dyDescent="0.2">
      <c r="I235" s="3"/>
    </row>
    <row r="236" spans="9:9" x14ac:dyDescent="0.2">
      <c r="I236" s="3"/>
    </row>
    <row r="237" spans="9:9" x14ac:dyDescent="0.2">
      <c r="I237" s="3"/>
    </row>
    <row r="238" spans="9:9" x14ac:dyDescent="0.2">
      <c r="I238" s="3"/>
    </row>
    <row r="239" spans="9:9" x14ac:dyDescent="0.2">
      <c r="I239" s="3"/>
    </row>
    <row r="240" spans="9:9" x14ac:dyDescent="0.2">
      <c r="I240" s="3"/>
    </row>
    <row r="241" spans="9:9" x14ac:dyDescent="0.2">
      <c r="I241" s="3"/>
    </row>
    <row r="242" spans="9:9" x14ac:dyDescent="0.2">
      <c r="I242" s="3"/>
    </row>
    <row r="243" spans="9:9" x14ac:dyDescent="0.2">
      <c r="I243" s="3"/>
    </row>
    <row r="244" spans="9:9" x14ac:dyDescent="0.2">
      <c r="I244" s="3"/>
    </row>
    <row r="245" spans="9:9" x14ac:dyDescent="0.2">
      <c r="I245" s="3"/>
    </row>
    <row r="246" spans="9:9" x14ac:dyDescent="0.2">
      <c r="I246" s="3"/>
    </row>
    <row r="247" spans="9:9" x14ac:dyDescent="0.2">
      <c r="I247" s="3"/>
    </row>
    <row r="248" spans="9:9" x14ac:dyDescent="0.2">
      <c r="I248" s="3"/>
    </row>
    <row r="249" spans="9:9" x14ac:dyDescent="0.2">
      <c r="I249" s="3"/>
    </row>
    <row r="250" spans="9:9" x14ac:dyDescent="0.2">
      <c r="I250" s="3"/>
    </row>
    <row r="251" spans="9:9" x14ac:dyDescent="0.2">
      <c r="I251" s="3"/>
    </row>
    <row r="252" spans="9:9" x14ac:dyDescent="0.2">
      <c r="I252" s="3"/>
    </row>
    <row r="253" spans="9:9" x14ac:dyDescent="0.2">
      <c r="I253" s="3"/>
    </row>
    <row r="254" spans="9:9" x14ac:dyDescent="0.2">
      <c r="I254" s="3"/>
    </row>
    <row r="255" spans="9:9" x14ac:dyDescent="0.2">
      <c r="I255" s="3"/>
    </row>
    <row r="256" spans="9:9" x14ac:dyDescent="0.2">
      <c r="I256" s="3"/>
    </row>
    <row r="257" spans="9:9" x14ac:dyDescent="0.2">
      <c r="I257" s="3"/>
    </row>
    <row r="258" spans="9:9" x14ac:dyDescent="0.2">
      <c r="I258" s="3"/>
    </row>
    <row r="259" spans="9:9" x14ac:dyDescent="0.2">
      <c r="I259" s="3"/>
    </row>
    <row r="260" spans="9:9" x14ac:dyDescent="0.2">
      <c r="I260" s="3"/>
    </row>
    <row r="261" spans="9:9" x14ac:dyDescent="0.2">
      <c r="I261" s="3"/>
    </row>
    <row r="262" spans="9:9" x14ac:dyDescent="0.2">
      <c r="I262" s="3"/>
    </row>
    <row r="263" spans="9:9" x14ac:dyDescent="0.2">
      <c r="I263" s="3"/>
    </row>
    <row r="264" spans="9:9" x14ac:dyDescent="0.2">
      <c r="I264" s="3"/>
    </row>
    <row r="265" spans="9:9" x14ac:dyDescent="0.2">
      <c r="I265" s="3"/>
    </row>
    <row r="266" spans="9:9" x14ac:dyDescent="0.2">
      <c r="I266" s="3"/>
    </row>
    <row r="267" spans="9:9" x14ac:dyDescent="0.2">
      <c r="I267" s="3"/>
    </row>
    <row r="268" spans="9:9" x14ac:dyDescent="0.2">
      <c r="I268" s="3"/>
    </row>
    <row r="269" spans="9:9" x14ac:dyDescent="0.2">
      <c r="I269" s="3"/>
    </row>
    <row r="270" spans="9:9" x14ac:dyDescent="0.2">
      <c r="I270" s="3"/>
    </row>
    <row r="271" spans="9:9" x14ac:dyDescent="0.2">
      <c r="I271" s="3"/>
    </row>
    <row r="272" spans="9:9" x14ac:dyDescent="0.2">
      <c r="I272" s="3"/>
    </row>
    <row r="273" spans="9:9" x14ac:dyDescent="0.2">
      <c r="I273" s="3"/>
    </row>
    <row r="274" spans="9:9" x14ac:dyDescent="0.2">
      <c r="I274" s="3"/>
    </row>
    <row r="275" spans="9:9" x14ac:dyDescent="0.2">
      <c r="I275" s="3"/>
    </row>
    <row r="276" spans="9:9" x14ac:dyDescent="0.2">
      <c r="I276" s="3"/>
    </row>
    <row r="277" spans="9:9" x14ac:dyDescent="0.2">
      <c r="I277" s="3"/>
    </row>
    <row r="278" spans="9:9" x14ac:dyDescent="0.2">
      <c r="I278" s="3"/>
    </row>
    <row r="279" spans="9:9" x14ac:dyDescent="0.2">
      <c r="I279" s="3"/>
    </row>
    <row r="280" spans="9:9" x14ac:dyDescent="0.2">
      <c r="I280" s="3"/>
    </row>
    <row r="281" spans="9:9" x14ac:dyDescent="0.2">
      <c r="I281" s="3"/>
    </row>
    <row r="282" spans="9:9" x14ac:dyDescent="0.2">
      <c r="I282" s="3"/>
    </row>
    <row r="283" spans="9:9" x14ac:dyDescent="0.2">
      <c r="I283" s="3"/>
    </row>
    <row r="284" spans="9:9" x14ac:dyDescent="0.2">
      <c r="I284" s="3"/>
    </row>
    <row r="285" spans="9:9" x14ac:dyDescent="0.2">
      <c r="I285" s="3"/>
    </row>
    <row r="286" spans="9:9" x14ac:dyDescent="0.2">
      <c r="I286" s="3"/>
    </row>
    <row r="287" spans="9:9" x14ac:dyDescent="0.2">
      <c r="I287" s="3"/>
    </row>
    <row r="288" spans="9:9" x14ac:dyDescent="0.2">
      <c r="I288" s="3"/>
    </row>
    <row r="289" spans="9:9" x14ac:dyDescent="0.2">
      <c r="I289" s="3"/>
    </row>
    <row r="290" spans="9:9" x14ac:dyDescent="0.2">
      <c r="I290" s="3"/>
    </row>
    <row r="291" spans="9:9" x14ac:dyDescent="0.2">
      <c r="I291" s="3"/>
    </row>
    <row r="292" spans="9:9" x14ac:dyDescent="0.2">
      <c r="I292" s="3"/>
    </row>
    <row r="293" spans="9:9" x14ac:dyDescent="0.2">
      <c r="I293" s="3"/>
    </row>
    <row r="294" spans="9:9" x14ac:dyDescent="0.2">
      <c r="I294" s="3"/>
    </row>
    <row r="295" spans="9:9" x14ac:dyDescent="0.2">
      <c r="I295" s="3"/>
    </row>
    <row r="296" spans="9:9" x14ac:dyDescent="0.2">
      <c r="I296" s="3"/>
    </row>
    <row r="297" spans="9:9" x14ac:dyDescent="0.2">
      <c r="I297" s="3"/>
    </row>
    <row r="298" spans="9:9" x14ac:dyDescent="0.2">
      <c r="I298" s="3"/>
    </row>
    <row r="299" spans="9:9" x14ac:dyDescent="0.2">
      <c r="I299" s="3"/>
    </row>
    <row r="300" spans="9:9" x14ac:dyDescent="0.2">
      <c r="I300" s="3"/>
    </row>
    <row r="301" spans="9:9" x14ac:dyDescent="0.2">
      <c r="I301" s="3"/>
    </row>
    <row r="302" spans="9:9" x14ac:dyDescent="0.2">
      <c r="I302" s="3"/>
    </row>
    <row r="303" spans="9:9" x14ac:dyDescent="0.2">
      <c r="I303" s="3"/>
    </row>
    <row r="304" spans="9:9" x14ac:dyDescent="0.2">
      <c r="I304" s="3"/>
    </row>
    <row r="305" spans="9:9" x14ac:dyDescent="0.2">
      <c r="I305" s="3"/>
    </row>
    <row r="306" spans="9:9" x14ac:dyDescent="0.2">
      <c r="I306" s="3"/>
    </row>
    <row r="307" spans="9:9" x14ac:dyDescent="0.2">
      <c r="I307" s="3"/>
    </row>
    <row r="308" spans="9:9" x14ac:dyDescent="0.2">
      <c r="I308" s="3"/>
    </row>
    <row r="309" spans="9:9" x14ac:dyDescent="0.2">
      <c r="I309" s="3"/>
    </row>
    <row r="310" spans="9:9" x14ac:dyDescent="0.2">
      <c r="I310" s="3"/>
    </row>
    <row r="311" spans="9:9" x14ac:dyDescent="0.2">
      <c r="I311" s="3"/>
    </row>
    <row r="312" spans="9:9" x14ac:dyDescent="0.2">
      <c r="I312" s="3"/>
    </row>
    <row r="313" spans="9:9" x14ac:dyDescent="0.2">
      <c r="I313" s="3"/>
    </row>
    <row r="314" spans="9:9" x14ac:dyDescent="0.2">
      <c r="I314" s="3"/>
    </row>
    <row r="315" spans="9:9" x14ac:dyDescent="0.2">
      <c r="I315" s="3"/>
    </row>
    <row r="316" spans="9:9" x14ac:dyDescent="0.2">
      <c r="I316" s="3"/>
    </row>
    <row r="317" spans="9:9" x14ac:dyDescent="0.2">
      <c r="I317" s="3"/>
    </row>
    <row r="318" spans="9:9" x14ac:dyDescent="0.2">
      <c r="I318" s="3"/>
    </row>
    <row r="319" spans="9:9" x14ac:dyDescent="0.2">
      <c r="I319" s="3"/>
    </row>
    <row r="320" spans="9:9" x14ac:dyDescent="0.2">
      <c r="I320" s="3"/>
    </row>
    <row r="321" spans="9:9" x14ac:dyDescent="0.2">
      <c r="I321" s="3"/>
    </row>
    <row r="322" spans="9:9" x14ac:dyDescent="0.2">
      <c r="I322" s="3"/>
    </row>
    <row r="323" spans="9:9" x14ac:dyDescent="0.2">
      <c r="I323" s="3"/>
    </row>
    <row r="324" spans="9:9" x14ac:dyDescent="0.2">
      <c r="I324" s="3"/>
    </row>
    <row r="325" spans="9:9" x14ac:dyDescent="0.2">
      <c r="I325" s="3"/>
    </row>
    <row r="326" spans="9:9" x14ac:dyDescent="0.2">
      <c r="I326" s="3"/>
    </row>
    <row r="327" spans="9:9" x14ac:dyDescent="0.2">
      <c r="I327" s="3"/>
    </row>
    <row r="328" spans="9:9" x14ac:dyDescent="0.2">
      <c r="I328" s="3"/>
    </row>
    <row r="329" spans="9:9" x14ac:dyDescent="0.2">
      <c r="I329" s="3"/>
    </row>
    <row r="330" spans="9:9" x14ac:dyDescent="0.2">
      <c r="I330" s="3"/>
    </row>
    <row r="331" spans="9:9" x14ac:dyDescent="0.2">
      <c r="I331" s="3"/>
    </row>
    <row r="332" spans="9:9" x14ac:dyDescent="0.2">
      <c r="I332" s="3"/>
    </row>
    <row r="333" spans="9:9" x14ac:dyDescent="0.2">
      <c r="I333" s="3"/>
    </row>
    <row r="334" spans="9:9" x14ac:dyDescent="0.2">
      <c r="I334" s="3"/>
    </row>
    <row r="335" spans="9:9" x14ac:dyDescent="0.2">
      <c r="I335" s="3"/>
    </row>
    <row r="336" spans="9:9" x14ac:dyDescent="0.2">
      <c r="I336" s="3"/>
    </row>
    <row r="337" spans="9:9" x14ac:dyDescent="0.2">
      <c r="I337" s="3"/>
    </row>
    <row r="338" spans="9:9" x14ac:dyDescent="0.2">
      <c r="I338" s="3"/>
    </row>
    <row r="339" spans="9:9" x14ac:dyDescent="0.2">
      <c r="I339" s="3"/>
    </row>
    <row r="340" spans="9:9" x14ac:dyDescent="0.2">
      <c r="I340" s="3"/>
    </row>
    <row r="341" spans="9:9" x14ac:dyDescent="0.2">
      <c r="I341" s="3"/>
    </row>
    <row r="342" spans="9:9" x14ac:dyDescent="0.2">
      <c r="I342" s="3"/>
    </row>
    <row r="343" spans="9:9" x14ac:dyDescent="0.2">
      <c r="I343" s="3"/>
    </row>
    <row r="344" spans="9:9" x14ac:dyDescent="0.2">
      <c r="I344" s="3"/>
    </row>
    <row r="345" spans="9:9" x14ac:dyDescent="0.2">
      <c r="I345" s="3"/>
    </row>
    <row r="346" spans="9:9" x14ac:dyDescent="0.2">
      <c r="I346" s="3"/>
    </row>
    <row r="347" spans="9:9" x14ac:dyDescent="0.2">
      <c r="I347" s="3"/>
    </row>
    <row r="348" spans="9:9" x14ac:dyDescent="0.2">
      <c r="I348" s="3"/>
    </row>
    <row r="349" spans="9:9" x14ac:dyDescent="0.2">
      <c r="I349" s="3"/>
    </row>
    <row r="350" spans="9:9" x14ac:dyDescent="0.2">
      <c r="I350" s="3"/>
    </row>
    <row r="351" spans="9:9" x14ac:dyDescent="0.2">
      <c r="I351" s="3"/>
    </row>
    <row r="352" spans="9:9" x14ac:dyDescent="0.2">
      <c r="I352" s="3"/>
    </row>
    <row r="353" spans="9:9" x14ac:dyDescent="0.2">
      <c r="I353" s="3"/>
    </row>
    <row r="354" spans="9:9" x14ac:dyDescent="0.2">
      <c r="I354" s="3"/>
    </row>
    <row r="355" spans="9:9" x14ac:dyDescent="0.2">
      <c r="I355" s="3"/>
    </row>
    <row r="356" spans="9:9" x14ac:dyDescent="0.2">
      <c r="I356" s="3"/>
    </row>
    <row r="357" spans="9:9" x14ac:dyDescent="0.2">
      <c r="I357" s="3"/>
    </row>
    <row r="358" spans="9:9" x14ac:dyDescent="0.2">
      <c r="I358" s="3"/>
    </row>
    <row r="359" spans="9:9" x14ac:dyDescent="0.2">
      <c r="I359" s="3"/>
    </row>
    <row r="360" spans="9:9" x14ac:dyDescent="0.2">
      <c r="I360" s="3"/>
    </row>
    <row r="361" spans="9:9" x14ac:dyDescent="0.2">
      <c r="I361" s="3"/>
    </row>
    <row r="362" spans="9:9" x14ac:dyDescent="0.2">
      <c r="I362" s="3"/>
    </row>
    <row r="363" spans="9:9" x14ac:dyDescent="0.2">
      <c r="I363" s="3"/>
    </row>
    <row r="364" spans="9:9" x14ac:dyDescent="0.2">
      <c r="I364" s="3"/>
    </row>
    <row r="365" spans="9:9" x14ac:dyDescent="0.2">
      <c r="I365" s="3"/>
    </row>
    <row r="366" spans="9:9" x14ac:dyDescent="0.2">
      <c r="I366" s="3"/>
    </row>
    <row r="367" spans="9:9" x14ac:dyDescent="0.2">
      <c r="I367" s="3"/>
    </row>
    <row r="368" spans="9:9" x14ac:dyDescent="0.2">
      <c r="I368" s="3"/>
    </row>
    <row r="369" spans="9:9" x14ac:dyDescent="0.2">
      <c r="I369" s="3"/>
    </row>
    <row r="370" spans="9:9" x14ac:dyDescent="0.2">
      <c r="I370" s="3"/>
    </row>
    <row r="371" spans="9:9" x14ac:dyDescent="0.2">
      <c r="I371" s="3"/>
    </row>
    <row r="372" spans="9:9" x14ac:dyDescent="0.2">
      <c r="I372" s="3"/>
    </row>
    <row r="373" spans="9:9" x14ac:dyDescent="0.2">
      <c r="I373" s="3"/>
    </row>
    <row r="374" spans="9:9" x14ac:dyDescent="0.2">
      <c r="I374" s="3"/>
    </row>
    <row r="375" spans="9:9" x14ac:dyDescent="0.2">
      <c r="I375" s="3"/>
    </row>
    <row r="376" spans="9:9" x14ac:dyDescent="0.2">
      <c r="I376" s="3"/>
    </row>
    <row r="377" spans="9:9" x14ac:dyDescent="0.2">
      <c r="I377" s="3"/>
    </row>
    <row r="378" spans="9:9" x14ac:dyDescent="0.2">
      <c r="I378" s="3"/>
    </row>
    <row r="379" spans="9:9" x14ac:dyDescent="0.2">
      <c r="I379" s="3"/>
    </row>
    <row r="380" spans="9:9" x14ac:dyDescent="0.2">
      <c r="I380" s="3"/>
    </row>
    <row r="381" spans="9:9" x14ac:dyDescent="0.2">
      <c r="I381" s="3"/>
    </row>
    <row r="382" spans="9:9" x14ac:dyDescent="0.2">
      <c r="I382" s="3"/>
    </row>
    <row r="383" spans="9:9" x14ac:dyDescent="0.2">
      <c r="I383" s="3"/>
    </row>
    <row r="384" spans="9:9" x14ac:dyDescent="0.2">
      <c r="I384" s="3"/>
    </row>
    <row r="385" spans="9:9" x14ac:dyDescent="0.2">
      <c r="I385" s="3"/>
    </row>
    <row r="386" spans="9:9" x14ac:dyDescent="0.2">
      <c r="I386" s="3"/>
    </row>
    <row r="387" spans="9:9" x14ac:dyDescent="0.2">
      <c r="I387" s="3"/>
    </row>
    <row r="388" spans="9:9" x14ac:dyDescent="0.2">
      <c r="I388" s="3"/>
    </row>
    <row r="389" spans="9:9" x14ac:dyDescent="0.2">
      <c r="I389" s="3"/>
    </row>
    <row r="390" spans="9:9" x14ac:dyDescent="0.2">
      <c r="I390" s="3"/>
    </row>
    <row r="391" spans="9:9" x14ac:dyDescent="0.2">
      <c r="I391" s="3"/>
    </row>
    <row r="392" spans="9:9" x14ac:dyDescent="0.2">
      <c r="I392" s="3"/>
    </row>
    <row r="393" spans="9:9" x14ac:dyDescent="0.2">
      <c r="I393" s="3"/>
    </row>
    <row r="394" spans="9:9" x14ac:dyDescent="0.2">
      <c r="I394" s="3"/>
    </row>
    <row r="395" spans="9:9" x14ac:dyDescent="0.2">
      <c r="I395" s="3"/>
    </row>
    <row r="396" spans="9:9" x14ac:dyDescent="0.2">
      <c r="I396" s="3"/>
    </row>
    <row r="397" spans="9:9" x14ac:dyDescent="0.2">
      <c r="I397" s="3"/>
    </row>
    <row r="398" spans="9:9" x14ac:dyDescent="0.2">
      <c r="I398" s="3"/>
    </row>
    <row r="399" spans="9:9" x14ac:dyDescent="0.2">
      <c r="I399" s="3"/>
    </row>
    <row r="400" spans="9:9" x14ac:dyDescent="0.2">
      <c r="I400" s="3"/>
    </row>
    <row r="401" spans="9:9" x14ac:dyDescent="0.2">
      <c r="I401" s="3"/>
    </row>
    <row r="402" spans="9:9" x14ac:dyDescent="0.2">
      <c r="I402" s="3"/>
    </row>
    <row r="403" spans="9:9" x14ac:dyDescent="0.2">
      <c r="I403" s="3"/>
    </row>
    <row r="404" spans="9:9" x14ac:dyDescent="0.2">
      <c r="I404" s="3"/>
    </row>
    <row r="405" spans="9:9" x14ac:dyDescent="0.2">
      <c r="I405" s="3"/>
    </row>
    <row r="406" spans="9:9" x14ac:dyDescent="0.2">
      <c r="I406" s="3"/>
    </row>
    <row r="407" spans="9:9" x14ac:dyDescent="0.2">
      <c r="I407" s="3"/>
    </row>
    <row r="408" spans="9:9" x14ac:dyDescent="0.2">
      <c r="I408" s="3"/>
    </row>
    <row r="409" spans="9:9" x14ac:dyDescent="0.2">
      <c r="I409" s="3"/>
    </row>
    <row r="410" spans="9:9" x14ac:dyDescent="0.2">
      <c r="I410" s="3"/>
    </row>
    <row r="411" spans="9:9" x14ac:dyDescent="0.2">
      <c r="I411" s="3"/>
    </row>
    <row r="412" spans="9:9" x14ac:dyDescent="0.2">
      <c r="I412" s="3"/>
    </row>
    <row r="413" spans="9:9" x14ac:dyDescent="0.2">
      <c r="I413" s="3"/>
    </row>
    <row r="414" spans="9:9" x14ac:dyDescent="0.2">
      <c r="I414" s="3"/>
    </row>
    <row r="415" spans="9:9" x14ac:dyDescent="0.2">
      <c r="I415" s="3"/>
    </row>
    <row r="416" spans="9:9" x14ac:dyDescent="0.2">
      <c r="I416" s="3"/>
    </row>
    <row r="417" spans="9:9" x14ac:dyDescent="0.2">
      <c r="I417" s="3"/>
    </row>
    <row r="418" spans="9:9" x14ac:dyDescent="0.2">
      <c r="I418" s="3"/>
    </row>
    <row r="419" spans="9:9" x14ac:dyDescent="0.2">
      <c r="I419" s="3"/>
    </row>
    <row r="420" spans="9:9" x14ac:dyDescent="0.2">
      <c r="I420" s="3"/>
    </row>
    <row r="421" spans="9:9" x14ac:dyDescent="0.2">
      <c r="I421" s="3"/>
    </row>
    <row r="422" spans="9:9" x14ac:dyDescent="0.2">
      <c r="I422" s="3"/>
    </row>
    <row r="423" spans="9:9" x14ac:dyDescent="0.2">
      <c r="I423" s="3"/>
    </row>
    <row r="424" spans="9:9" x14ac:dyDescent="0.2">
      <c r="I424" s="3"/>
    </row>
    <row r="425" spans="9:9" x14ac:dyDescent="0.2">
      <c r="I425" s="3"/>
    </row>
    <row r="426" spans="9:9" x14ac:dyDescent="0.2">
      <c r="I426" s="3"/>
    </row>
    <row r="427" spans="9:9" x14ac:dyDescent="0.2">
      <c r="I427" s="3"/>
    </row>
    <row r="428" spans="9:9" x14ac:dyDescent="0.2">
      <c r="I428" s="3"/>
    </row>
    <row r="429" spans="9:9" x14ac:dyDescent="0.2">
      <c r="I429" s="3"/>
    </row>
    <row r="430" spans="9:9" x14ac:dyDescent="0.2">
      <c r="I430" s="3"/>
    </row>
    <row r="431" spans="9:9" x14ac:dyDescent="0.2">
      <c r="I431" s="3"/>
    </row>
    <row r="432" spans="9:9" x14ac:dyDescent="0.2">
      <c r="I432" s="3"/>
    </row>
    <row r="433" spans="9:9" x14ac:dyDescent="0.2">
      <c r="I433" s="3"/>
    </row>
    <row r="434" spans="9:9" x14ac:dyDescent="0.2">
      <c r="I434" s="3"/>
    </row>
    <row r="435" spans="9:9" x14ac:dyDescent="0.2">
      <c r="I435" s="3"/>
    </row>
    <row r="436" spans="9:9" x14ac:dyDescent="0.2">
      <c r="I436" s="3"/>
    </row>
    <row r="437" spans="9:9" x14ac:dyDescent="0.2">
      <c r="I437" s="3"/>
    </row>
    <row r="438" spans="9:9" x14ac:dyDescent="0.2">
      <c r="I438" s="3"/>
    </row>
    <row r="439" spans="9:9" x14ac:dyDescent="0.2">
      <c r="I439" s="3"/>
    </row>
    <row r="440" spans="9:9" x14ac:dyDescent="0.2">
      <c r="I440" s="3"/>
    </row>
    <row r="441" spans="9:9" x14ac:dyDescent="0.2">
      <c r="I441" s="3"/>
    </row>
    <row r="442" spans="9:9" x14ac:dyDescent="0.2">
      <c r="I442" s="3"/>
    </row>
    <row r="443" spans="9:9" x14ac:dyDescent="0.2">
      <c r="I443" s="3"/>
    </row>
    <row r="444" spans="9:9" x14ac:dyDescent="0.2">
      <c r="I444" s="3"/>
    </row>
    <row r="445" spans="9:9" x14ac:dyDescent="0.2">
      <c r="I445" s="3"/>
    </row>
    <row r="446" spans="9:9" x14ac:dyDescent="0.2">
      <c r="I446" s="3"/>
    </row>
    <row r="447" spans="9:9" x14ac:dyDescent="0.2">
      <c r="I447" s="3"/>
    </row>
    <row r="448" spans="9:9" x14ac:dyDescent="0.2">
      <c r="I448" s="3"/>
    </row>
    <row r="449" spans="9:9" x14ac:dyDescent="0.2">
      <c r="I449" s="3"/>
    </row>
    <row r="450" spans="9:9" x14ac:dyDescent="0.2">
      <c r="I450" s="3"/>
    </row>
    <row r="451" spans="9:9" x14ac:dyDescent="0.2">
      <c r="I451" s="3"/>
    </row>
    <row r="452" spans="9:9" x14ac:dyDescent="0.2">
      <c r="I452" s="3"/>
    </row>
    <row r="453" spans="9:9" x14ac:dyDescent="0.2">
      <c r="I453" s="3"/>
    </row>
    <row r="454" spans="9:9" x14ac:dyDescent="0.2">
      <c r="I454" s="3"/>
    </row>
    <row r="455" spans="9:9" x14ac:dyDescent="0.2">
      <c r="I455" s="3"/>
    </row>
  </sheetData>
  <mergeCells count="14">
    <mergeCell ref="B38:I38"/>
    <mergeCell ref="B49:I49"/>
    <mergeCell ref="B41:I41"/>
    <mergeCell ref="B45:I45"/>
    <mergeCell ref="B11:I11"/>
    <mergeCell ref="B18:I18"/>
    <mergeCell ref="B4:I4"/>
    <mergeCell ref="B24:I24"/>
    <mergeCell ref="B30:I30"/>
    <mergeCell ref="B74:I74"/>
    <mergeCell ref="B75:I75"/>
    <mergeCell ref="B56:I56"/>
    <mergeCell ref="B62:I62"/>
    <mergeCell ref="B68:I68"/>
  </mergeCells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2023-2024</vt:lpstr>
      <vt:lpstr>Application</vt:lpstr>
      <vt:lpstr>Application!Print_Area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</dc:creator>
  <cp:lastModifiedBy>Phumzile Legwabe</cp:lastModifiedBy>
  <cp:lastPrinted>2023-05-10T08:51:13Z</cp:lastPrinted>
  <dcterms:created xsi:type="dcterms:W3CDTF">2009-07-02T09:06:42Z</dcterms:created>
  <dcterms:modified xsi:type="dcterms:W3CDTF">2023-05-22T12:30:14Z</dcterms:modified>
</cp:coreProperties>
</file>